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24\VZ Stavební práce\VZMR\Obvodový plášť Bezručova 1269 a 1271\"/>
    </mc:Choice>
  </mc:AlternateContent>
  <bookViews>
    <workbookView xWindow="-120" yWindow="-120" windowWidth="386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4" i="12" l="1"/>
  <c r="F39" i="1" s="1"/>
  <c r="G9" i="12"/>
  <c r="I9" i="12"/>
  <c r="I8" i="12" s="1"/>
  <c r="K9" i="12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 s="1"/>
  <c r="I12" i="12"/>
  <c r="I11" i="12" s="1"/>
  <c r="K12" i="12"/>
  <c r="O12" i="12"/>
  <c r="Q12" i="12"/>
  <c r="Q11" i="12" s="1"/>
  <c r="U12" i="12"/>
  <c r="U11" i="12" s="1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O14" i="12" s="1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2" i="12"/>
  <c r="G32" i="12" s="1"/>
  <c r="G31" i="12" s="1"/>
  <c r="I51" i="1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I45" i="12"/>
  <c r="I44" i="12" s="1"/>
  <c r="K45" i="12"/>
  <c r="K44" i="12" s="1"/>
  <c r="O45" i="12"/>
  <c r="O44" i="12" s="1"/>
  <c r="Q45" i="12"/>
  <c r="Q44" i="12" s="1"/>
  <c r="U45" i="12"/>
  <c r="U44" i="12" s="1"/>
  <c r="F47" i="12"/>
  <c r="G47" i="12"/>
  <c r="M47" i="12" s="1"/>
  <c r="M46" i="12" s="1"/>
  <c r="I47" i="12"/>
  <c r="I46" i="12" s="1"/>
  <c r="K47" i="12"/>
  <c r="K46" i="12" s="1"/>
  <c r="O47" i="12"/>
  <c r="O46" i="12" s="1"/>
  <c r="Q47" i="12"/>
  <c r="Q46" i="12" s="1"/>
  <c r="U47" i="12"/>
  <c r="U46" i="12" s="1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7" i="12"/>
  <c r="G57" i="12" s="1"/>
  <c r="I57" i="12"/>
  <c r="I56" i="12" s="1"/>
  <c r="K57" i="12"/>
  <c r="K56" i="12" s="1"/>
  <c r="O57" i="12"/>
  <c r="O56" i="12" s="1"/>
  <c r="Q57" i="12"/>
  <c r="Q56" i="12" s="1"/>
  <c r="U57" i="12"/>
  <c r="U56" i="12" s="1"/>
  <c r="F59" i="12"/>
  <c r="G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6" i="12"/>
  <c r="G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8" i="12"/>
  <c r="AD84" i="12"/>
  <c r="G39" i="1" s="1"/>
  <c r="G40" i="1" s="1"/>
  <c r="Q70" i="12"/>
  <c r="O70" i="12"/>
  <c r="Q63" i="12"/>
  <c r="O58" i="12"/>
  <c r="O48" i="12"/>
  <c r="O19" i="12"/>
  <c r="U75" i="12"/>
  <c r="I75" i="12"/>
  <c r="U70" i="12"/>
  <c r="I70" i="12"/>
  <c r="K63" i="12"/>
  <c r="U58" i="12"/>
  <c r="I58" i="12"/>
  <c r="U48" i="12"/>
  <c r="I48" i="12"/>
  <c r="K33" i="12"/>
  <c r="U19" i="12"/>
  <c r="I19" i="12"/>
  <c r="U14" i="12"/>
  <c r="I14" i="12"/>
  <c r="K11" i="12"/>
  <c r="O8" i="12"/>
  <c r="U63" i="12"/>
  <c r="I63" i="12"/>
  <c r="Q58" i="12"/>
  <c r="Q48" i="12"/>
  <c r="U33" i="12"/>
  <c r="I33" i="12"/>
  <c r="Q19" i="12"/>
  <c r="Q14" i="12"/>
  <c r="K8" i="12"/>
  <c r="Q75" i="12"/>
  <c r="O75" i="12"/>
  <c r="Q33" i="12"/>
  <c r="K75" i="12"/>
  <c r="K70" i="12"/>
  <c r="O63" i="12"/>
  <c r="K58" i="12"/>
  <c r="K48" i="12"/>
  <c r="O33" i="12"/>
  <c r="K19" i="12"/>
  <c r="K14" i="12"/>
  <c r="O11" i="12"/>
  <c r="Q8" i="12"/>
  <c r="M57" i="12"/>
  <c r="M56" i="12" s="1"/>
  <c r="G56" i="12"/>
  <c r="I56" i="1" s="1"/>
  <c r="G75" i="12"/>
  <c r="I60" i="1" s="1"/>
  <c r="I19" i="1" s="1"/>
  <c r="M76" i="12"/>
  <c r="M75" i="12" s="1"/>
  <c r="G70" i="12"/>
  <c r="I59" i="1" s="1"/>
  <c r="M71" i="12"/>
  <c r="M70" i="12" s="1"/>
  <c r="M14" i="12"/>
  <c r="M59" i="12"/>
  <c r="M58" i="12" s="1"/>
  <c r="G58" i="12"/>
  <c r="I57" i="1" s="1"/>
  <c r="G48" i="12"/>
  <c r="I55" i="1" s="1"/>
  <c r="M49" i="12"/>
  <c r="M48" i="12" s="1"/>
  <c r="M19" i="12"/>
  <c r="M63" i="12"/>
  <c r="M45" i="12"/>
  <c r="M44" i="12" s="1"/>
  <c r="G44" i="12"/>
  <c r="I53" i="1" s="1"/>
  <c r="M34" i="12"/>
  <c r="M33" i="12" s="1"/>
  <c r="G33" i="12"/>
  <c r="I52" i="1" s="1"/>
  <c r="M12" i="12"/>
  <c r="M11" i="12" s="1"/>
  <c r="G11" i="12"/>
  <c r="I48" i="1" s="1"/>
  <c r="M32" i="12"/>
  <c r="M31" i="12" s="1"/>
  <c r="M9" i="12"/>
  <c r="M8" i="12" s="1"/>
  <c r="G14" i="12"/>
  <c r="I49" i="1" s="1"/>
  <c r="G63" i="12"/>
  <c r="I58" i="1" s="1"/>
  <c r="G46" i="12"/>
  <c r="I54" i="1" s="1"/>
  <c r="G19" i="12"/>
  <c r="I50" i="1" s="1"/>
  <c r="G28" i="1" l="1"/>
  <c r="I17" i="1"/>
  <c r="G84" i="12"/>
  <c r="I47" i="1"/>
  <c r="H39" i="1"/>
  <c r="H40" i="1" l="1"/>
  <c r="I39" i="1"/>
  <c r="I40" i="1" s="1"/>
  <c r="J39" i="1" s="1"/>
  <c r="J40" i="1" s="1"/>
  <c r="I16" i="1"/>
  <c r="I21" i="1" s="1"/>
  <c r="G23" i="1" s="1"/>
  <c r="G24" i="1" s="1"/>
  <c r="G29" i="1" s="1"/>
  <c r="I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<sst xmlns="http://schemas.openxmlformats.org/spreadsheetml/2006/main" count="459" uniqueCount="241">
  <si>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</si>
  <si>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</si>
  <si>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</si>
  <si>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</si>
  <si>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</si>
  <si>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</si>
  <si>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</si>
  <si>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</si>
  <si>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</si>
  <si>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</si>
  <si>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</si>
  <si>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</si>
  <si>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</si>
  <si>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</si>
  <si>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</si>
  <si>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</si>
  <si>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</si>
  <si>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</si>
  <si>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</si>
  <si>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</si>
  <si>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</si>
  <si>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</si>
  <si>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</si>
  <si>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</si>
  <si>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</si>
  <si>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</si>
  <si>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</si>
  <si>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</si>
  <si>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</si>
  <si>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</si>
  <si>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</si>
  <si>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</si>
  <si>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</si>
  <si>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</si>
  <si>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</si>
  <si>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</si>
  <si>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</si>
  <si>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</si>
  <si>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</si>
  <si>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</si>
  <si>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</si>
  <si>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</si>
  <si>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</si>
  <si>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</si>
  <si>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</si>
  <si>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 xml:space="preserve">Stavební úpravy obvodového pláště 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</si>
  <si>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</si>
  <si>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</si>
  <si>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</si>
  <si>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</si>
  <si>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</si>
  <si>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</si>
  <si>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</si>
  <si>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</si>
  <si>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</si>
  <si>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</si>
  <si>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</si>
  <si>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</si>
  <si>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</si>
  <si>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</si>
  <si>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</si>
  <si>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</si>
  <si>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</si>
  <si>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</si>
  <si>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</si>
  <si>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</si>
  <si>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</si>
  <si>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</si>
  <si>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</si>
  <si>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</si>
  <si>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</si>
  <si>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</si>
  <si>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</si>
  <si>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766</t>
  </si>
  <si>
    <t>Konstrukce truhlářské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</si>
  <si>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</si>
  <si>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</si>
  <si>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</si>
  <si>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</si>
  <si>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</si>
  <si>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</si>
  <si>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</si>
  <si>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</si>
  <si>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</si>
  <si>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</si>
  <si>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</si>
  <si>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</si>
  <si>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</si>
  <si>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</si>
  <si>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</si>
  <si>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</si>
  <si>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</si>
  <si>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</si>
  <si>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</si>
  <si>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</si>
  <si>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</si>
  <si>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</si>
  <si>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</si>
  <si>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</si>
  <si>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</si>
  <si>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</si>
  <si>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</si>
  <si>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</si>
  <si>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</si>
  <si>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</si>
  <si>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</si>
  <si>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311271175R00</t>
  </si>
  <si>
    <t>Zdivo z tvárnic Ytong hladkých tl. 200 mm</t>
  </si>
  <si>
    <t>m2</t>
  </si>
  <si>
    <t>POL1_0</t>
  </si>
  <si>
    <t>342255024R00</t>
  </si>
  <si>
    <t>Příčky z desek Ytong tl. 100 mm</t>
  </si>
  <si>
    <t>602021183RT1</t>
  </si>
  <si>
    <t>Stěrka na stěnách silikátová, škrábaná, zrnitost 1,5 mm</t>
  </si>
  <si>
    <t>602021191R00</t>
  </si>
  <si>
    <t>Podkladní nátěr stěn pod omítky</t>
  </si>
  <si>
    <t>612421637R00</t>
  </si>
  <si>
    <t>Omítka vnitřní zdiva, MVC, štuková</t>
  </si>
  <si>
    <t>612425931R00</t>
  </si>
  <si>
    <t>Omítka vápenná vnitřního ostění - štuková</t>
  </si>
  <si>
    <t>610991111R00</t>
  </si>
  <si>
    <t>Zakrývání výplní vnitřních otvorů</t>
  </si>
  <si>
    <t>610991002R00</t>
  </si>
  <si>
    <t>Začišťovací okenní lišta pro vnitř.omítku tl. 9 mm</t>
  </si>
  <si>
    <t>m</t>
  </si>
  <si>
    <t>620991121R00</t>
  </si>
  <si>
    <t>Zakrývání výplní vnějších otvorů z lešení</t>
  </si>
  <si>
    <t>622311831RV1</t>
  </si>
  <si>
    <t>Zatepl.syst., fasáda, miner.desky PV 80 mm, zakončený stěrkou s výztužnou tkaninou</t>
  </si>
  <si>
    <t>622311563R00</t>
  </si>
  <si>
    <t>Zateplovací systém, parapet, XPS tl. 30 mm</t>
  </si>
  <si>
    <t>622311011R00</t>
  </si>
  <si>
    <t>Soklová lišta hliník KZS tl. 80 mm</t>
  </si>
  <si>
    <t>622300155R00</t>
  </si>
  <si>
    <t>Montáž lišty pro ukončení omítky</t>
  </si>
  <si>
    <t>28350202R</t>
  </si>
  <si>
    <t>Profil rohový PVC s mřížkou 10/10  l = 2,5 m</t>
  </si>
  <si>
    <t>POL3_0</t>
  </si>
  <si>
    <t>283502706R</t>
  </si>
  <si>
    <t>Profil okenní s okapničkou plast dl. 2 m, přesah tkaniny 100x100 mm</t>
  </si>
  <si>
    <t>28350113R</t>
  </si>
  <si>
    <t>Profil okenní začišťovací s tkaninou, omítka 9 mm, dl. 2,4 m</t>
  </si>
  <si>
    <t>622300156R00</t>
  </si>
  <si>
    <t>Montáž napojovací lišty na oplechování zdí</t>
  </si>
  <si>
    <t>283502835R</t>
  </si>
  <si>
    <t>Lišta parapetní připojovací PVC, s tkaninou 100 mm</t>
  </si>
  <si>
    <t>632451022R00</t>
  </si>
  <si>
    <t>Vyrovnávací potěr MC 15, v pásu, tl. 30 mm</t>
  </si>
  <si>
    <t>941941042R00</t>
  </si>
  <si>
    <t>Montáž lešení leh.řad.s podlahami,š.1,2 m, H 30 m</t>
  </si>
  <si>
    <t>941941292R00</t>
  </si>
  <si>
    <t>Příplatek za každý měsíc použití lešení k pol.1042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</si>
  <si>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</si>
  <si>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</si>
  <si>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</si>
  <si>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</si>
  <si>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</si>
  <si>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</si>
  <si>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</si>
  <si>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</si>
  <si>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</si>
  <si>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</si>
  <si>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944945193R00</t>
  </si>
  <si>
    <t>Příplatek za každý měsíc použ.stříšky, k pol. 5013</t>
  </si>
  <si>
    <t>944945813R00</t>
  </si>
  <si>
    <t>Demontáž záchytné stříšky H 4,5 m, šířky nad 2 m</t>
  </si>
  <si>
    <t>941955001R00</t>
  </si>
  <si>
    <t>Lešení lehké pomocné, výška podlahy do 1,2 m</t>
  </si>
  <si>
    <t>952901111R00</t>
  </si>
  <si>
    <t>Vyčištění budov o výšce podlaží do 4 m</t>
  </si>
  <si>
    <t>962081131R00</t>
  </si>
  <si>
    <t>Bourání příček ze skleněných tvárnic tl. 10 cm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</si>
  <si>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</si>
  <si>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</si>
  <si>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</si>
  <si>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</si>
  <si>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</si>
  <si>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</si>
  <si>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</si>
  <si>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</si>
  <si>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</si>
  <si>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</si>
  <si>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</si>
  <si>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</si>
  <si>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</si>
  <si>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979990109R00</t>
  </si>
  <si>
    <t>Poplatek za uložení suti - skleněné tvárnice, skupina odpadu 070202</t>
  </si>
  <si>
    <t>999281212R00</t>
  </si>
  <si>
    <t>Přesun hmot, opravy vněj. plášťů výšky do 36 m</t>
  </si>
  <si>
    <t>764816120R00</t>
  </si>
  <si>
    <t>Oplechování parapetů, lakovaný Pz plech, rš 200 mm</t>
  </si>
  <si>
    <t>764816131R00</t>
  </si>
  <si>
    <t>Oplechování parapetů, lakovaný Pz plech, rš 300 mm</t>
  </si>
  <si>
    <t>764410850R00</t>
  </si>
  <si>
    <t>Demontáž oplechování parapetů,rš od 100 do 330 mm</t>
  </si>
  <si>
    <t>998764203R00</t>
  </si>
  <si>
    <t>Přesun hmot pro klempířské konstr., výšky do 24 m</t>
  </si>
  <si>
    <t>766711001R00</t>
  </si>
  <si>
    <t>Montáž oken a balkonových dveří s vypěněním</t>
  </si>
  <si>
    <t>766601216R00</t>
  </si>
  <si>
    <t>Těsnění oken.spáry, ostění, PT folie + PP páska</t>
  </si>
  <si>
    <t>R766 9111</t>
  </si>
  <si>
    <t>Dodávka plast.oken Uw 1,7 W/m2.K, min.tl.76mm</t>
  </si>
  <si>
    <t>766694113R00</t>
  </si>
  <si>
    <t>Montáž parapetních desek š.do 30 cm,dl.do 260 cm</t>
  </si>
  <si>
    <t>kus</t>
  </si>
  <si>
    <t>R766 9181</t>
  </si>
  <si>
    <t>Dodávka plastového komůrkového parapetu, š.180mm</t>
  </si>
  <si>
    <t>998766203R00</t>
  </si>
  <si>
    <t>Přesun hmot pro truhlářské konstr., výšky do 24 m</t>
  </si>
  <si>
    <t>784191101R00</t>
  </si>
  <si>
    <t>Penetrace podkladu univerzální Primalex 1x</t>
  </si>
  <si>
    <t>784195212R00</t>
  </si>
  <si>
    <t>Malba Primalex Plus, bílá, bez penetrace, 2 x</t>
  </si>
  <si>
    <t>784011111R00</t>
  </si>
  <si>
    <t>Oprášení/ometení podkladu</t>
  </si>
  <si>
    <t>784011222RT2</t>
  </si>
  <si>
    <t>Zakrytí podlah, včetně odstranění, včetně papírové lepenky</t>
  </si>
  <si>
    <t>005 12-1010.R</t>
  </si>
  <si>
    <t>Vybudování zařízení staveniště</t>
  </si>
  <si>
    <t>Soubor</t>
  </si>
  <si>
    <t>POL99_0</t>
  </si>
  <si>
    <t>005 12-1020.R</t>
  </si>
  <si>
    <t xml:space="preserve">Provoz zařízení staveniště </t>
  </si>
  <si>
    <t>005 12-1030.R</t>
  </si>
  <si>
    <t>Odstranění zařízení staveniště</t>
  </si>
  <si>
    <t>005 12-2010.R</t>
  </si>
  <si>
    <t xml:space="preserve">Provoz objednatele </t>
  </si>
  <si>
    <t>005 12-4010.R</t>
  </si>
  <si>
    <t>Koordinační činnost</t>
  </si>
  <si>
    <t>005 21-1010.R</t>
  </si>
  <si>
    <t>Předání a převzetí staveniště</t>
  </si>
  <si>
    <t>005 21-1080.R</t>
  </si>
  <si>
    <t xml:space="preserve">Bezpečnostní a hygienická opatření na staveništi </t>
  </si>
  <si>
    <t/>
  </si>
  <si>
    <t>SUM</t>
  </si>
  <si>
    <t>Poznámky uchazeče k zadání</t>
  </si>
  <si>
    <t>POPUZIV</t>
  </si>
  <si>
    <t>END</t>
  </si>
  <si>
    <t>Město Benešov</t>
  </si>
  <si>
    <t>Bezručova 1271, Benešov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</si>
</sst>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79" t="s">
        <v>40</v>
      </c>
      <c r="C2" s="80"/>
      <c r="D2" s="198" t="s">
        <v>45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1" t="s">
        <v>44</v>
      </c>
      <c r="C3" s="82"/>
      <c r="D3" s="205" t="s">
        <v>240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239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2"/>
      <c r="E11" s="222"/>
      <c r="F11" s="222"/>
      <c r="G11" s="222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10"/>
      <c r="E12" s="210"/>
      <c r="F12" s="210"/>
      <c r="G12" s="210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5"/>
      <c r="E13" s="235"/>
      <c r="F13" s="235"/>
      <c r="G13" s="23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08"/>
      <c r="H15" s="208"/>
      <c r="I15" s="208" t="s">
        <v>28</v>
      </c>
      <c r="J15" s="20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SUMIF(F47:F60,A16,I47:I60)+SUMIF(F47:F60,"PSU",I47:I60)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SUMIF(F47:F60,A17,I47:I60)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SUMIF(F47:F60,A18,I47:I60)</f>
        <v>0</v>
      </c>
      <c r="J18" s="203"/>
    </row>
    <row r="19" spans="1:10" ht="23.25" customHeight="1" x14ac:dyDescent="0.2">
      <c r="A19" s="139" t="s">
        <v>77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SUMIF(F47:F60,A19,I47:I60)</f>
        <v>0</v>
      </c>
      <c r="J19" s="203"/>
    </row>
    <row r="20" spans="1:10" ht="23.25" customHeight="1" x14ac:dyDescent="0.2">
      <c r="A20" s="139" t="s">
        <v>78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SUMIF(F47:F60,A20,I47:I60)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20"/>
      <c r="F21" s="221"/>
      <c r="G21" s="220"/>
      <c r="H21" s="221"/>
      <c r="I21" s="220">
        <f>SUM(I16:J20)</f>
        <v>0</v>
      </c>
      <c r="J21" s="22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8">
        <f>ZakladDPHSniVypocet+SUM(I21)</f>
        <v>0</v>
      </c>
      <c r="H23" s="219"/>
      <c r="I23" s="219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3">
        <f>ZakladDPHSni*SazbaDPH1/100</f>
        <v>0</v>
      </c>
      <c r="H24" s="224"/>
      <c r="I24" s="22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8">
        <v>0</v>
      </c>
      <c r="H25" s="219"/>
      <c r="I25" s="219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4">
        <v>0</v>
      </c>
      <c r="H26" s="215"/>
      <c r="I26" s="21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8">
        <f>ZakladDPHSniVypocet+ZakladDPHZaklVypocet</f>
        <v>0</v>
      </c>
      <c r="H28" s="238"/>
      <c r="I28" s="238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7">
        <f>ZakladDPHSni+DPHSni+ZakladDPHZakl+DPHZakl+Zaokrouhleni</f>
        <v>0</v>
      </c>
      <c r="H29" s="217"/>
      <c r="I29" s="217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45209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36"/>
      <c r="E34" s="236"/>
      <c r="F34" s="30"/>
      <c r="G34" s="236"/>
      <c r="H34" s="236"/>
      <c r="I34" s="236"/>
      <c r="J34" s="36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26" t="s">
        <v>45</v>
      </c>
      <c r="D39" s="227"/>
      <c r="E39" s="227"/>
      <c r="F39" s="106">
        <f>'Rozpočet Pol'!AC84</f>
        <v>0</v>
      </c>
      <c r="G39" s="107">
        <f>'Rozpočet Pol'!AD84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8" t="s">
        <v>47</v>
      </c>
      <c r="C40" s="229"/>
      <c r="D40" s="229"/>
      <c r="E40" s="230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31" t="s">
        <v>28</v>
      </c>
      <c r="J46" s="231"/>
    </row>
    <row r="47" spans="1:10" ht="25.5" customHeight="1" x14ac:dyDescent="0.2">
      <c r="A47" s="120"/>
      <c r="B47" s="128" t="s">
        <v>51</v>
      </c>
      <c r="C47" s="233" t="s">
        <v>52</v>
      </c>
      <c r="D47" s="234"/>
      <c r="E47" s="234"/>
      <c r="F47" s="130" t="s">
        <v>23</v>
      </c>
      <c r="G47" s="131"/>
      <c r="H47" s="131"/>
      <c r="I47" s="232">
        <f>'Rozpočet Pol'!G8</f>
        <v>0</v>
      </c>
      <c r="J47" s="232"/>
    </row>
    <row r="48" spans="1:10" ht="25.5" customHeight="1" x14ac:dyDescent="0.2">
      <c r="A48" s="120"/>
      <c r="B48" s="122" t="s">
        <v>53</v>
      </c>
      <c r="C48" s="240" t="s">
        <v>54</v>
      </c>
      <c r="D48" s="241"/>
      <c r="E48" s="241"/>
      <c r="F48" s="132" t="s">
        <v>23</v>
      </c>
      <c r="G48" s="133"/>
      <c r="H48" s="133"/>
      <c r="I48" s="239">
        <f>'Rozpočet Pol'!G11</f>
        <v>0</v>
      </c>
      <c r="J48" s="239"/>
    </row>
    <row r="49" spans="1:10" ht="25.5" customHeight="1" x14ac:dyDescent="0.2">
      <c r="A49" s="120"/>
      <c r="B49" s="122" t="s">
        <v>55</v>
      </c>
      <c r="C49" s="240" t="s">
        <v>56</v>
      </c>
      <c r="D49" s="241"/>
      <c r="E49" s="241"/>
      <c r="F49" s="132" t="s">
        <v>23</v>
      </c>
      <c r="G49" s="133"/>
      <c r="H49" s="133"/>
      <c r="I49" s="239">
        <f>'Rozpočet Pol'!G14</f>
        <v>0</v>
      </c>
      <c r="J49" s="239"/>
    </row>
    <row r="50" spans="1:10" ht="25.5" customHeight="1" x14ac:dyDescent="0.2">
      <c r="A50" s="120"/>
      <c r="B50" s="122" t="s">
        <v>57</v>
      </c>
      <c r="C50" s="240" t="s">
        <v>58</v>
      </c>
      <c r="D50" s="241"/>
      <c r="E50" s="241"/>
      <c r="F50" s="132" t="s">
        <v>23</v>
      </c>
      <c r="G50" s="133"/>
      <c r="H50" s="133"/>
      <c r="I50" s="239">
        <f>'Rozpočet Pol'!G19</f>
        <v>0</v>
      </c>
      <c r="J50" s="239"/>
    </row>
    <row r="51" spans="1:10" ht="25.5" customHeight="1" x14ac:dyDescent="0.2">
      <c r="A51" s="120"/>
      <c r="B51" s="122" t="s">
        <v>59</v>
      </c>
      <c r="C51" s="240" t="s">
        <v>60</v>
      </c>
      <c r="D51" s="241"/>
      <c r="E51" s="241"/>
      <c r="F51" s="132" t="s">
        <v>23</v>
      </c>
      <c r="G51" s="133"/>
      <c r="H51" s="133"/>
      <c r="I51" s="239">
        <f>'Rozpočet Pol'!G31</f>
        <v>0</v>
      </c>
      <c r="J51" s="239"/>
    </row>
    <row r="52" spans="1:10" ht="25.5" customHeight="1" x14ac:dyDescent="0.2">
      <c r="A52" s="120"/>
      <c r="B52" s="122" t="s">
        <v>61</v>
      </c>
      <c r="C52" s="240" t="s">
        <v>62</v>
      </c>
      <c r="D52" s="241"/>
      <c r="E52" s="241"/>
      <c r="F52" s="132" t="s">
        <v>23</v>
      </c>
      <c r="G52" s="133"/>
      <c r="H52" s="133"/>
      <c r="I52" s="239">
        <f>'Rozpočet Pol'!G33</f>
        <v>0</v>
      </c>
      <c r="J52" s="239"/>
    </row>
    <row r="53" spans="1:10" ht="25.5" customHeight="1" x14ac:dyDescent="0.2">
      <c r="A53" s="120"/>
      <c r="B53" s="122" t="s">
        <v>63</v>
      </c>
      <c r="C53" s="240" t="s">
        <v>64</v>
      </c>
      <c r="D53" s="241"/>
      <c r="E53" s="241"/>
      <c r="F53" s="132" t="s">
        <v>23</v>
      </c>
      <c r="G53" s="133"/>
      <c r="H53" s="133"/>
      <c r="I53" s="239">
        <f>'Rozpočet Pol'!G44</f>
        <v>0</v>
      </c>
      <c r="J53" s="239"/>
    </row>
    <row r="54" spans="1:10" ht="25.5" customHeight="1" x14ac:dyDescent="0.2">
      <c r="A54" s="120"/>
      <c r="B54" s="122" t="s">
        <v>65</v>
      </c>
      <c r="C54" s="240" t="s">
        <v>66</v>
      </c>
      <c r="D54" s="241"/>
      <c r="E54" s="241"/>
      <c r="F54" s="132" t="s">
        <v>23</v>
      </c>
      <c r="G54" s="133"/>
      <c r="H54" s="133"/>
      <c r="I54" s="239">
        <f>'Rozpočet Pol'!G46</f>
        <v>0</v>
      </c>
      <c r="J54" s="239"/>
    </row>
    <row r="55" spans="1:10" ht="25.5" customHeight="1" x14ac:dyDescent="0.2">
      <c r="A55" s="120"/>
      <c r="B55" s="122" t="s">
        <v>67</v>
      </c>
      <c r="C55" s="240" t="s">
        <v>68</v>
      </c>
      <c r="D55" s="241"/>
      <c r="E55" s="241"/>
      <c r="F55" s="132" t="s">
        <v>23</v>
      </c>
      <c r="G55" s="133"/>
      <c r="H55" s="133"/>
      <c r="I55" s="239">
        <f>'Rozpočet Pol'!G48</f>
        <v>0</v>
      </c>
      <c r="J55" s="239"/>
    </row>
    <row r="56" spans="1:10" ht="25.5" customHeight="1" x14ac:dyDescent="0.2">
      <c r="A56" s="120"/>
      <c r="B56" s="122" t="s">
        <v>69</v>
      </c>
      <c r="C56" s="240" t="s">
        <v>70</v>
      </c>
      <c r="D56" s="241"/>
      <c r="E56" s="241"/>
      <c r="F56" s="132" t="s">
        <v>23</v>
      </c>
      <c r="G56" s="133"/>
      <c r="H56" s="133"/>
      <c r="I56" s="239">
        <f>'Rozpočet Pol'!G56</f>
        <v>0</v>
      </c>
      <c r="J56" s="239"/>
    </row>
    <row r="57" spans="1:10" ht="25.5" customHeight="1" x14ac:dyDescent="0.2">
      <c r="A57" s="120"/>
      <c r="B57" s="122" t="s">
        <v>71</v>
      </c>
      <c r="C57" s="240" t="s">
        <v>72</v>
      </c>
      <c r="D57" s="241"/>
      <c r="E57" s="241"/>
      <c r="F57" s="132" t="s">
        <v>24</v>
      </c>
      <c r="G57" s="133"/>
      <c r="H57" s="133"/>
      <c r="I57" s="239">
        <f>'Rozpočet Pol'!G58</f>
        <v>0</v>
      </c>
      <c r="J57" s="239"/>
    </row>
    <row r="58" spans="1:10" ht="25.5" customHeight="1" x14ac:dyDescent="0.2">
      <c r="A58" s="120"/>
      <c r="B58" s="122" t="s">
        <v>73</v>
      </c>
      <c r="C58" s="240" t="s">
        <v>74</v>
      </c>
      <c r="D58" s="241"/>
      <c r="E58" s="241"/>
      <c r="F58" s="132" t="s">
        <v>24</v>
      </c>
      <c r="G58" s="133"/>
      <c r="H58" s="133"/>
      <c r="I58" s="239">
        <f>'Rozpočet Pol'!G63</f>
        <v>0</v>
      </c>
      <c r="J58" s="239"/>
    </row>
    <row r="59" spans="1:10" ht="25.5" customHeight="1" x14ac:dyDescent="0.2">
      <c r="A59" s="120"/>
      <c r="B59" s="122" t="s">
        <v>75</v>
      </c>
      <c r="C59" s="240" t="s">
        <v>76</v>
      </c>
      <c r="D59" s="241"/>
      <c r="E59" s="241"/>
      <c r="F59" s="132" t="s">
        <v>24</v>
      </c>
      <c r="G59" s="133"/>
      <c r="H59" s="133"/>
      <c r="I59" s="239">
        <f>'Rozpočet Pol'!G70</f>
        <v>0</v>
      </c>
      <c r="J59" s="239"/>
    </row>
    <row r="60" spans="1:10" ht="25.5" customHeight="1" x14ac:dyDescent="0.2">
      <c r="A60" s="120"/>
      <c r="B60" s="129" t="s">
        <v>77</v>
      </c>
      <c r="C60" s="243" t="s">
        <v>26</v>
      </c>
      <c r="D60" s="244"/>
      <c r="E60" s="244"/>
      <c r="F60" s="134" t="s">
        <v>77</v>
      </c>
      <c r="G60" s="135"/>
      <c r="H60" s="135"/>
      <c r="I60" s="242">
        <f>'Rozpočet Pol'!G75</f>
        <v>0</v>
      </c>
      <c r="J60" s="242"/>
    </row>
    <row r="61" spans="1:10" ht="25.5" customHeight="1" x14ac:dyDescent="0.2">
      <c r="A61" s="121"/>
      <c r="B61" s="125" t="s">
        <v>1</v>
      </c>
      <c r="C61" s="125"/>
      <c r="D61" s="126"/>
      <c r="E61" s="126"/>
      <c r="F61" s="136"/>
      <c r="G61" s="137"/>
      <c r="H61" s="137"/>
      <c r="I61" s="245">
        <f>SUM(I47:I60)</f>
        <v>0</v>
      </c>
      <c r="J61" s="245"/>
    </row>
    <row r="62" spans="1:10" x14ac:dyDescent="0.2">
      <c r="F62" s="138"/>
      <c r="G62" s="94"/>
      <c r="H62" s="138"/>
      <c r="I62" s="94"/>
      <c r="J62" s="94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4"/>
  <sheetViews>
    <sheetView tabSelected="1" workbookViewId="0">
      <selection activeCell="X13" sqref="X1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80</v>
      </c>
    </row>
    <row r="2" spans="1:60" ht="24.95" customHeight="1" x14ac:dyDescent="0.2">
      <c r="A2" s="143" t="s">
        <v>79</v>
      </c>
      <c r="B2" s="141"/>
      <c r="C2" s="263" t="s">
        <v>45</v>
      </c>
      <c r="D2" s="264"/>
      <c r="E2" s="264"/>
      <c r="F2" s="264"/>
      <c r="G2" s="265"/>
      <c r="AE2" t="s">
        <v>81</v>
      </c>
    </row>
    <row r="3" spans="1:60" ht="24.95" customHeight="1" x14ac:dyDescent="0.2">
      <c r="A3" s="144" t="s">
        <v>7</v>
      </c>
      <c r="B3" s="142"/>
      <c r="C3" s="266" t="s">
        <v>240</v>
      </c>
      <c r="D3" s="267"/>
      <c r="E3" s="267"/>
      <c r="F3" s="267"/>
      <c r="G3" s="268"/>
      <c r="AE3" t="s">
        <v>82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83</v>
      </c>
    </row>
    <row r="5" spans="1:60" hidden="1" x14ac:dyDescent="0.2">
      <c r="A5" s="145" t="s">
        <v>84</v>
      </c>
      <c r="B5" s="146"/>
      <c r="C5" s="147"/>
      <c r="D5" s="148"/>
      <c r="E5" s="148"/>
      <c r="F5" s="148"/>
      <c r="G5" s="149"/>
      <c r="AE5" t="s">
        <v>85</v>
      </c>
    </row>
    <row r="7" spans="1:60" ht="38.25" x14ac:dyDescent="0.2">
      <c r="A7" s="154" t="s">
        <v>86</v>
      </c>
      <c r="B7" s="155" t="s">
        <v>87</v>
      </c>
      <c r="C7" s="155" t="s">
        <v>88</v>
      </c>
      <c r="D7" s="154" t="s">
        <v>89</v>
      </c>
      <c r="E7" s="154" t="s">
        <v>90</v>
      </c>
      <c r="F7" s="150" t="s">
        <v>91</v>
      </c>
      <c r="G7" s="171" t="s">
        <v>28</v>
      </c>
      <c r="H7" s="172" t="s">
        <v>29</v>
      </c>
      <c r="I7" s="172" t="s">
        <v>92</v>
      </c>
      <c r="J7" s="172" t="s">
        <v>30</v>
      </c>
      <c r="K7" s="172" t="s">
        <v>93</v>
      </c>
      <c r="L7" s="172" t="s">
        <v>94</v>
      </c>
      <c r="M7" s="172" t="s">
        <v>95</v>
      </c>
      <c r="N7" s="172" t="s">
        <v>96</v>
      </c>
      <c r="O7" s="172" t="s">
        <v>97</v>
      </c>
      <c r="P7" s="172" t="s">
        <v>98</v>
      </c>
      <c r="Q7" s="172" t="s">
        <v>99</v>
      </c>
      <c r="R7" s="172" t="s">
        <v>100</v>
      </c>
      <c r="S7" s="172" t="s">
        <v>101</v>
      </c>
      <c r="T7" s="172" t="s">
        <v>102</v>
      </c>
      <c r="U7" s="157" t="s">
        <v>103</v>
      </c>
    </row>
    <row r="8" spans="1:60" x14ac:dyDescent="0.2">
      <c r="A8" s="173" t="s">
        <v>104</v>
      </c>
      <c r="B8" s="174" t="s">
        <v>51</v>
      </c>
      <c r="C8" s="175" t="s">
        <v>52</v>
      </c>
      <c r="D8" s="176"/>
      <c r="E8" s="177"/>
      <c r="F8" s="178"/>
      <c r="G8" s="178">
        <f>SUMIF(AE9:AE10,"&lt;&gt;NOR",G9:G10)</f>
        <v>0</v>
      </c>
      <c r="H8" s="178"/>
      <c r="I8" s="178">
        <f>SUM(I9:I10)</f>
        <v>0</v>
      </c>
      <c r="J8" s="178"/>
      <c r="K8" s="178">
        <f>SUM(K9:K10)</f>
        <v>0</v>
      </c>
      <c r="L8" s="178"/>
      <c r="M8" s="178">
        <f>SUM(M9:M10)</f>
        <v>0</v>
      </c>
      <c r="N8" s="156"/>
      <c r="O8" s="156">
        <f>SUM(O9:O10)</f>
        <v>7.6167199999999999</v>
      </c>
      <c r="P8" s="156"/>
      <c r="Q8" s="156">
        <f>SUM(Q9:Q10)</f>
        <v>0</v>
      </c>
      <c r="R8" s="156"/>
      <c r="S8" s="156"/>
      <c r="T8" s="173"/>
      <c r="U8" s="156">
        <f>SUM(U9:U10)</f>
        <v>28.5</v>
      </c>
      <c r="AE8" t="s">
        <v>105</v>
      </c>
    </row>
    <row r="9" spans="1:60" outlineLevel="1" x14ac:dyDescent="0.2">
      <c r="A9" s="152">
        <v>1</v>
      </c>
      <c r="B9" s="158" t="s">
        <v>106</v>
      </c>
      <c r="C9" s="191" t="s">
        <v>107</v>
      </c>
      <c r="D9" s="160" t="s">
        <v>108</v>
      </c>
      <c r="E9" s="166">
        <v>40.049999999999997</v>
      </c>
      <c r="F9" s="168"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0.17230000000000001</v>
      </c>
      <c r="O9" s="161">
        <f>ROUND(E9*N9,5)</f>
        <v>6.90062</v>
      </c>
      <c r="P9" s="161">
        <v>0</v>
      </c>
      <c r="Q9" s="161">
        <f>ROUND(E9*P9,5)</f>
        <v>0</v>
      </c>
      <c r="R9" s="161"/>
      <c r="S9" s="161"/>
      <c r="T9" s="162">
        <v>0.58499999999999996</v>
      </c>
      <c r="U9" s="161">
        <f>ROUND(E9*T9,2)</f>
        <v>23.43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110</v>
      </c>
      <c r="C10" s="191" t="s">
        <v>111</v>
      </c>
      <c r="D10" s="160" t="s">
        <v>108</v>
      </c>
      <c r="E10" s="166">
        <v>9.5850000000000009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7.4709999999999999E-2</v>
      </c>
      <c r="O10" s="161">
        <f>ROUND(E10*N10,5)</f>
        <v>0.71609999999999996</v>
      </c>
      <c r="P10" s="161">
        <v>0</v>
      </c>
      <c r="Q10" s="161">
        <f>ROUND(E10*P10,5)</f>
        <v>0</v>
      </c>
      <c r="R10" s="161"/>
      <c r="S10" s="161"/>
      <c r="T10" s="162">
        <v>0.52915000000000001</v>
      </c>
      <c r="U10" s="161">
        <f>ROUND(E10*T10,2)</f>
        <v>5.07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3" t="s">
        <v>104</v>
      </c>
      <c r="B11" s="159" t="s">
        <v>53</v>
      </c>
      <c r="C11" s="192" t="s">
        <v>54</v>
      </c>
      <c r="D11" s="163"/>
      <c r="E11" s="167"/>
      <c r="F11" s="170"/>
      <c r="G11" s="170">
        <f>SUMIF(AE12:AE13,"&lt;&gt;NOR",G12:G13)</f>
        <v>0</v>
      </c>
      <c r="H11" s="170"/>
      <c r="I11" s="170">
        <f>SUM(I12:I13)</f>
        <v>0</v>
      </c>
      <c r="J11" s="170"/>
      <c r="K11" s="170">
        <f>SUM(K12:K13)</f>
        <v>0</v>
      </c>
      <c r="L11" s="170"/>
      <c r="M11" s="170">
        <f>SUM(M12:M13)</f>
        <v>0</v>
      </c>
      <c r="N11" s="164"/>
      <c r="O11" s="164">
        <f>SUM(O12:O13)</f>
        <v>0.14435999999999999</v>
      </c>
      <c r="P11" s="164"/>
      <c r="Q11" s="164">
        <f>SUM(Q12:Q13)</f>
        <v>0</v>
      </c>
      <c r="R11" s="164"/>
      <c r="S11" s="164"/>
      <c r="T11" s="165"/>
      <c r="U11" s="164">
        <f>SUM(U12:U13)</f>
        <v>14.69</v>
      </c>
      <c r="AE11" t="s">
        <v>105</v>
      </c>
    </row>
    <row r="12" spans="1:60" ht="22.5" outlineLevel="1" x14ac:dyDescent="0.2">
      <c r="A12" s="152">
        <v>3</v>
      </c>
      <c r="B12" s="158" t="s">
        <v>112</v>
      </c>
      <c r="C12" s="191" t="s">
        <v>113</v>
      </c>
      <c r="D12" s="160" t="s">
        <v>108</v>
      </c>
      <c r="E12" s="166">
        <v>49.95</v>
      </c>
      <c r="F12" s="168">
        <f>H12+J12</f>
        <v>0</v>
      </c>
      <c r="G12" s="169">
        <f>ROUND(E12*F12,2)</f>
        <v>0</v>
      </c>
      <c r="H12" s="169"/>
      <c r="I12" s="169">
        <f>ROUND(E12*H12,2)</f>
        <v>0</v>
      </c>
      <c r="J12" s="169"/>
      <c r="K12" s="169">
        <f>ROUND(E12*J12,2)</f>
        <v>0</v>
      </c>
      <c r="L12" s="169">
        <v>21</v>
      </c>
      <c r="M12" s="169">
        <f>G12*(1+L12/100)</f>
        <v>0</v>
      </c>
      <c r="N12" s="161">
        <v>2.63E-3</v>
      </c>
      <c r="O12" s="161">
        <f>ROUND(E12*N12,5)</f>
        <v>0.13136999999999999</v>
      </c>
      <c r="P12" s="161">
        <v>0</v>
      </c>
      <c r="Q12" s="161">
        <f>ROUND(E12*P12,5)</f>
        <v>0</v>
      </c>
      <c r="R12" s="161"/>
      <c r="S12" s="161"/>
      <c r="T12" s="162">
        <v>0.22400999999999999</v>
      </c>
      <c r="U12" s="161">
        <f>ROUND(E12*T12,2)</f>
        <v>11.19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109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4</v>
      </c>
      <c r="B13" s="158" t="s">
        <v>114</v>
      </c>
      <c r="C13" s="191" t="s">
        <v>115</v>
      </c>
      <c r="D13" s="160" t="s">
        <v>108</v>
      </c>
      <c r="E13" s="166">
        <v>49.95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2.5999999999999998E-4</v>
      </c>
      <c r="O13" s="161">
        <f>ROUND(E13*N13,5)</f>
        <v>1.299E-2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3.5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53" t="s">
        <v>104</v>
      </c>
      <c r="B14" s="159" t="s">
        <v>55</v>
      </c>
      <c r="C14" s="192" t="s">
        <v>56</v>
      </c>
      <c r="D14" s="163"/>
      <c r="E14" s="167"/>
      <c r="F14" s="170"/>
      <c r="G14" s="170">
        <f>SUMIF(AE15:AE18,"&lt;&gt;NOR",G15:G18)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64"/>
      <c r="O14" s="164">
        <f>SUM(O15:O18)</f>
        <v>2.7284200000000003</v>
      </c>
      <c r="P14" s="164"/>
      <c r="Q14" s="164">
        <f>SUM(Q15:Q18)</f>
        <v>0</v>
      </c>
      <c r="R14" s="164"/>
      <c r="S14" s="164"/>
      <c r="T14" s="165"/>
      <c r="U14" s="164">
        <f>SUM(U15:U18)</f>
        <v>53.73</v>
      </c>
      <c r="AE14" t="s">
        <v>105</v>
      </c>
    </row>
    <row r="15" spans="1:60" outlineLevel="1" x14ac:dyDescent="0.2">
      <c r="A15" s="152">
        <v>5</v>
      </c>
      <c r="B15" s="158" t="s">
        <v>116</v>
      </c>
      <c r="C15" s="191" t="s">
        <v>117</v>
      </c>
      <c r="D15" s="160" t="s">
        <v>108</v>
      </c>
      <c r="E15" s="166">
        <v>49.634999999999998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4.7660000000000001E-2</v>
      </c>
      <c r="O15" s="161">
        <f>ROUND(E15*N15,5)</f>
        <v>2.3656000000000001</v>
      </c>
      <c r="P15" s="161">
        <v>0</v>
      </c>
      <c r="Q15" s="161">
        <f>ROUND(E15*P15,5)</f>
        <v>0</v>
      </c>
      <c r="R15" s="161"/>
      <c r="S15" s="161"/>
      <c r="T15" s="162">
        <v>0.84</v>
      </c>
      <c r="U15" s="161">
        <f>ROUND(E15*T15,2)</f>
        <v>41.69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109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6</v>
      </c>
      <c r="B16" s="158" t="s">
        <v>118</v>
      </c>
      <c r="C16" s="191" t="s">
        <v>119</v>
      </c>
      <c r="D16" s="160" t="s">
        <v>108</v>
      </c>
      <c r="E16" s="166">
        <v>6.6150000000000002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5.3690000000000002E-2</v>
      </c>
      <c r="O16" s="161">
        <f>ROUND(E16*N16,5)</f>
        <v>0.35515999999999998</v>
      </c>
      <c r="P16" s="161">
        <v>0</v>
      </c>
      <c r="Q16" s="161">
        <f>ROUND(E16*P16,5)</f>
        <v>0</v>
      </c>
      <c r="R16" s="161"/>
      <c r="S16" s="161"/>
      <c r="T16" s="162">
        <v>1.17717</v>
      </c>
      <c r="U16" s="161">
        <f>ROUND(E16*T16,2)</f>
        <v>7.79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109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7</v>
      </c>
      <c r="B17" s="158" t="s">
        <v>120</v>
      </c>
      <c r="C17" s="191" t="s">
        <v>121</v>
      </c>
      <c r="D17" s="160" t="s">
        <v>108</v>
      </c>
      <c r="E17" s="166">
        <v>26.1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4.0000000000000003E-5</v>
      </c>
      <c r="O17" s="161">
        <f>ROUND(E17*N17,5)</f>
        <v>1.0399999999999999E-3</v>
      </c>
      <c r="P17" s="161">
        <v>0</v>
      </c>
      <c r="Q17" s="161">
        <f>ROUND(E17*P17,5)</f>
        <v>0</v>
      </c>
      <c r="R17" s="161"/>
      <c r="S17" s="161"/>
      <c r="T17" s="162">
        <v>7.8E-2</v>
      </c>
      <c r="U17" s="161">
        <f>ROUND(E17*T17,2)</f>
        <v>2.04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58" t="s">
        <v>122</v>
      </c>
      <c r="C18" s="191" t="s">
        <v>123</v>
      </c>
      <c r="D18" s="160" t="s">
        <v>124</v>
      </c>
      <c r="E18" s="166">
        <v>44.1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1.4999999999999999E-4</v>
      </c>
      <c r="O18" s="161">
        <f>ROUND(E18*N18,5)</f>
        <v>6.62E-3</v>
      </c>
      <c r="P18" s="161">
        <v>0</v>
      </c>
      <c r="Q18" s="161">
        <f>ROUND(E18*P18,5)</f>
        <v>0</v>
      </c>
      <c r="R18" s="161"/>
      <c r="S18" s="161"/>
      <c r="T18" s="162">
        <v>0.05</v>
      </c>
      <c r="U18" s="161">
        <f>ROUND(E18*T18,2)</f>
        <v>2.21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109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53" t="s">
        <v>104</v>
      </c>
      <c r="B19" s="159" t="s">
        <v>57</v>
      </c>
      <c r="C19" s="192" t="s">
        <v>58</v>
      </c>
      <c r="D19" s="163"/>
      <c r="E19" s="167"/>
      <c r="F19" s="170"/>
      <c r="G19" s="170">
        <f>SUMIF(AE20:AE30,"&lt;&gt;NOR",G20:G30)</f>
        <v>0</v>
      </c>
      <c r="H19" s="170"/>
      <c r="I19" s="170">
        <f>SUM(I20:I30)</f>
        <v>0</v>
      </c>
      <c r="J19" s="170"/>
      <c r="K19" s="170">
        <f>SUM(K20:K30)</f>
        <v>0</v>
      </c>
      <c r="L19" s="170"/>
      <c r="M19" s="170">
        <f>SUM(M20:M30)</f>
        <v>0</v>
      </c>
      <c r="N19" s="164"/>
      <c r="O19" s="164">
        <f>SUM(O20:O30)</f>
        <v>1.2597399999999999</v>
      </c>
      <c r="P19" s="164"/>
      <c r="Q19" s="164">
        <f>SUM(Q20:Q30)</f>
        <v>0</v>
      </c>
      <c r="R19" s="164"/>
      <c r="S19" s="164"/>
      <c r="T19" s="165"/>
      <c r="U19" s="164">
        <f>SUM(U20:U30)</f>
        <v>59.76</v>
      </c>
      <c r="AE19" t="s">
        <v>105</v>
      </c>
    </row>
    <row r="20" spans="1:60" outlineLevel="1" x14ac:dyDescent="0.2">
      <c r="A20" s="152">
        <v>9</v>
      </c>
      <c r="B20" s="158" t="s">
        <v>125</v>
      </c>
      <c r="C20" s="191" t="s">
        <v>126</v>
      </c>
      <c r="D20" s="160" t="s">
        <v>108</v>
      </c>
      <c r="E20" s="166">
        <v>26.1</v>
      </c>
      <c r="F20" s="168">
        <f t="shared" ref="F20:F30" si="0">H20+J20</f>
        <v>0</v>
      </c>
      <c r="G20" s="169">
        <f t="shared" ref="G20:G30" si="1">ROUND(E20*F20,2)</f>
        <v>0</v>
      </c>
      <c r="H20" s="169"/>
      <c r="I20" s="169">
        <f t="shared" ref="I20:I30" si="2">ROUND(E20*H20,2)</f>
        <v>0</v>
      </c>
      <c r="J20" s="169"/>
      <c r="K20" s="169">
        <f t="shared" ref="K20:K30" si="3">ROUND(E20*J20,2)</f>
        <v>0</v>
      </c>
      <c r="L20" s="169">
        <v>21</v>
      </c>
      <c r="M20" s="169">
        <f t="shared" ref="M20:M30" si="4">G20*(1+L20/100)</f>
        <v>0</v>
      </c>
      <c r="N20" s="161">
        <v>4.0000000000000003E-5</v>
      </c>
      <c r="O20" s="161">
        <f t="shared" ref="O20:O30" si="5">ROUND(E20*N20,5)</f>
        <v>1.0399999999999999E-3</v>
      </c>
      <c r="P20" s="161">
        <v>0</v>
      </c>
      <c r="Q20" s="161">
        <f t="shared" ref="Q20:Q30" si="6">ROUND(E20*P20,5)</f>
        <v>0</v>
      </c>
      <c r="R20" s="161"/>
      <c r="S20" s="161"/>
      <c r="T20" s="162">
        <v>7.8E-2</v>
      </c>
      <c r="U20" s="161">
        <f t="shared" ref="U20:U30" si="7">ROUND(E20*T20,2)</f>
        <v>2.04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109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10</v>
      </c>
      <c r="B21" s="158" t="s">
        <v>127</v>
      </c>
      <c r="C21" s="191" t="s">
        <v>128</v>
      </c>
      <c r="D21" s="160" t="s">
        <v>108</v>
      </c>
      <c r="E21" s="166">
        <v>46.594999999999999</v>
      </c>
      <c r="F21" s="168">
        <f t="shared" si="0"/>
        <v>0</v>
      </c>
      <c r="G21" s="169">
        <f t="shared" si="1"/>
        <v>0</v>
      </c>
      <c r="H21" s="169"/>
      <c r="I21" s="169">
        <f t="shared" si="2"/>
        <v>0</v>
      </c>
      <c r="J21" s="169"/>
      <c r="K21" s="169">
        <f t="shared" si="3"/>
        <v>0</v>
      </c>
      <c r="L21" s="169">
        <v>21</v>
      </c>
      <c r="M21" s="169">
        <f t="shared" si="4"/>
        <v>0</v>
      </c>
      <c r="N21" s="161">
        <v>2.6270000000000002E-2</v>
      </c>
      <c r="O21" s="161">
        <f t="shared" si="5"/>
        <v>1.2240500000000001</v>
      </c>
      <c r="P21" s="161">
        <v>0</v>
      </c>
      <c r="Q21" s="161">
        <f t="shared" si="6"/>
        <v>0</v>
      </c>
      <c r="R21" s="161"/>
      <c r="S21" s="161"/>
      <c r="T21" s="162">
        <v>1.0169999999999999</v>
      </c>
      <c r="U21" s="161">
        <f t="shared" si="7"/>
        <v>47.39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11</v>
      </c>
      <c r="B22" s="158" t="s">
        <v>129</v>
      </c>
      <c r="C22" s="191" t="s">
        <v>130</v>
      </c>
      <c r="D22" s="160" t="s">
        <v>108</v>
      </c>
      <c r="E22" s="166">
        <v>2.7</v>
      </c>
      <c r="F22" s="168">
        <f t="shared" si="0"/>
        <v>0</v>
      </c>
      <c r="G22" s="169">
        <f t="shared" si="1"/>
        <v>0</v>
      </c>
      <c r="H22" s="169"/>
      <c r="I22" s="169">
        <f t="shared" si="2"/>
        <v>0</v>
      </c>
      <c r="J22" s="169"/>
      <c r="K22" s="169">
        <f t="shared" si="3"/>
        <v>0</v>
      </c>
      <c r="L22" s="169">
        <v>21</v>
      </c>
      <c r="M22" s="169">
        <f t="shared" si="4"/>
        <v>0</v>
      </c>
      <c r="N22" s="161">
        <v>9.0200000000000002E-3</v>
      </c>
      <c r="O22" s="161">
        <f t="shared" si="5"/>
        <v>2.435E-2</v>
      </c>
      <c r="P22" s="161">
        <v>0</v>
      </c>
      <c r="Q22" s="161">
        <f t="shared" si="6"/>
        <v>0</v>
      </c>
      <c r="R22" s="161"/>
      <c r="S22" s="161"/>
      <c r="T22" s="162">
        <v>1.5620000000000001</v>
      </c>
      <c r="U22" s="161">
        <f t="shared" si="7"/>
        <v>4.22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12</v>
      </c>
      <c r="B23" s="158" t="s">
        <v>131</v>
      </c>
      <c r="C23" s="191" t="s">
        <v>132</v>
      </c>
      <c r="D23" s="160" t="s">
        <v>124</v>
      </c>
      <c r="E23" s="166">
        <v>2.85</v>
      </c>
      <c r="F23" s="168">
        <f t="shared" si="0"/>
        <v>0</v>
      </c>
      <c r="G23" s="169">
        <f t="shared" si="1"/>
        <v>0</v>
      </c>
      <c r="H23" s="169"/>
      <c r="I23" s="169">
        <f t="shared" si="2"/>
        <v>0</v>
      </c>
      <c r="J23" s="169"/>
      <c r="K23" s="169">
        <f t="shared" si="3"/>
        <v>0</v>
      </c>
      <c r="L23" s="169">
        <v>21</v>
      </c>
      <c r="M23" s="169">
        <f t="shared" si="4"/>
        <v>0</v>
      </c>
      <c r="N23" s="161">
        <v>2.1000000000000001E-4</v>
      </c>
      <c r="O23" s="161">
        <f t="shared" si="5"/>
        <v>5.9999999999999995E-4</v>
      </c>
      <c r="P23" s="161">
        <v>0</v>
      </c>
      <c r="Q23" s="161">
        <f t="shared" si="6"/>
        <v>0</v>
      </c>
      <c r="R23" s="161"/>
      <c r="S23" s="161"/>
      <c r="T23" s="162">
        <v>0.21360000000000001</v>
      </c>
      <c r="U23" s="161">
        <f t="shared" si="7"/>
        <v>0.61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109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13</v>
      </c>
      <c r="B24" s="158" t="s">
        <v>133</v>
      </c>
      <c r="C24" s="191" t="s">
        <v>134</v>
      </c>
      <c r="D24" s="160" t="s">
        <v>124</v>
      </c>
      <c r="E24" s="166">
        <v>44.1</v>
      </c>
      <c r="F24" s="168">
        <f t="shared" si="0"/>
        <v>0</v>
      </c>
      <c r="G24" s="169">
        <f t="shared" si="1"/>
        <v>0</v>
      </c>
      <c r="H24" s="169"/>
      <c r="I24" s="169">
        <f t="shared" si="2"/>
        <v>0</v>
      </c>
      <c r="J24" s="169"/>
      <c r="K24" s="169">
        <f t="shared" si="3"/>
        <v>0</v>
      </c>
      <c r="L24" s="169">
        <v>21</v>
      </c>
      <c r="M24" s="169">
        <f t="shared" si="4"/>
        <v>0</v>
      </c>
      <c r="N24" s="161">
        <v>0</v>
      </c>
      <c r="O24" s="161">
        <f t="shared" si="5"/>
        <v>0</v>
      </c>
      <c r="P24" s="161">
        <v>0</v>
      </c>
      <c r="Q24" s="161">
        <f t="shared" si="6"/>
        <v>0</v>
      </c>
      <c r="R24" s="161"/>
      <c r="S24" s="161"/>
      <c r="T24" s="162">
        <v>0.05</v>
      </c>
      <c r="U24" s="161">
        <f t="shared" si="7"/>
        <v>2.21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14</v>
      </c>
      <c r="B25" s="158" t="s">
        <v>135</v>
      </c>
      <c r="C25" s="191" t="s">
        <v>136</v>
      </c>
      <c r="D25" s="160" t="s">
        <v>124</v>
      </c>
      <c r="E25" s="166">
        <v>28.71</v>
      </c>
      <c r="F25" s="168">
        <f t="shared" si="0"/>
        <v>0</v>
      </c>
      <c r="G25" s="169">
        <f t="shared" si="1"/>
        <v>0</v>
      </c>
      <c r="H25" s="169"/>
      <c r="I25" s="169">
        <f t="shared" si="2"/>
        <v>0</v>
      </c>
      <c r="J25" s="169"/>
      <c r="K25" s="169">
        <f t="shared" si="3"/>
        <v>0</v>
      </c>
      <c r="L25" s="169">
        <v>21</v>
      </c>
      <c r="M25" s="169">
        <f t="shared" si="4"/>
        <v>0</v>
      </c>
      <c r="N25" s="161">
        <v>1E-4</v>
      </c>
      <c r="O25" s="161">
        <f t="shared" si="5"/>
        <v>2.8700000000000002E-3</v>
      </c>
      <c r="P25" s="161">
        <v>0</v>
      </c>
      <c r="Q25" s="161">
        <f t="shared" si="6"/>
        <v>0</v>
      </c>
      <c r="R25" s="161"/>
      <c r="S25" s="161"/>
      <c r="T25" s="162">
        <v>0</v>
      </c>
      <c r="U25" s="161">
        <f t="shared" si="7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137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15</v>
      </c>
      <c r="B26" s="158" t="s">
        <v>138</v>
      </c>
      <c r="C26" s="191" t="s">
        <v>139</v>
      </c>
      <c r="D26" s="160" t="s">
        <v>124</v>
      </c>
      <c r="E26" s="166">
        <v>19.8</v>
      </c>
      <c r="F26" s="168">
        <f t="shared" si="0"/>
        <v>0</v>
      </c>
      <c r="G26" s="169">
        <f t="shared" si="1"/>
        <v>0</v>
      </c>
      <c r="H26" s="169"/>
      <c r="I26" s="169">
        <f t="shared" si="2"/>
        <v>0</v>
      </c>
      <c r="J26" s="169"/>
      <c r="K26" s="169">
        <f t="shared" si="3"/>
        <v>0</v>
      </c>
      <c r="L26" s="169">
        <v>21</v>
      </c>
      <c r="M26" s="169">
        <f t="shared" si="4"/>
        <v>0</v>
      </c>
      <c r="N26" s="161">
        <v>1.0000000000000001E-5</v>
      </c>
      <c r="O26" s="161">
        <f t="shared" si="5"/>
        <v>2.0000000000000001E-4</v>
      </c>
      <c r="P26" s="161">
        <v>0</v>
      </c>
      <c r="Q26" s="161">
        <f t="shared" si="6"/>
        <v>0</v>
      </c>
      <c r="R26" s="161"/>
      <c r="S26" s="161"/>
      <c r="T26" s="162">
        <v>0</v>
      </c>
      <c r="U26" s="161">
        <f t="shared" si="7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16</v>
      </c>
      <c r="B27" s="158" t="s">
        <v>133</v>
      </c>
      <c r="C27" s="191" t="s">
        <v>134</v>
      </c>
      <c r="D27" s="160" t="s">
        <v>124</v>
      </c>
      <c r="E27" s="166">
        <v>44.1</v>
      </c>
      <c r="F27" s="168">
        <f t="shared" si="0"/>
        <v>0</v>
      </c>
      <c r="G27" s="169">
        <f t="shared" si="1"/>
        <v>0</v>
      </c>
      <c r="H27" s="169"/>
      <c r="I27" s="169">
        <f t="shared" si="2"/>
        <v>0</v>
      </c>
      <c r="J27" s="169"/>
      <c r="K27" s="169">
        <f t="shared" si="3"/>
        <v>0</v>
      </c>
      <c r="L27" s="169">
        <v>21</v>
      </c>
      <c r="M27" s="169">
        <f t="shared" si="4"/>
        <v>0</v>
      </c>
      <c r="N27" s="161">
        <v>0</v>
      </c>
      <c r="O27" s="161">
        <f t="shared" si="5"/>
        <v>0</v>
      </c>
      <c r="P27" s="161">
        <v>0</v>
      </c>
      <c r="Q27" s="161">
        <f t="shared" si="6"/>
        <v>0</v>
      </c>
      <c r="R27" s="161"/>
      <c r="S27" s="161"/>
      <c r="T27" s="162">
        <v>0.05</v>
      </c>
      <c r="U27" s="161">
        <f t="shared" si="7"/>
        <v>2.21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17</v>
      </c>
      <c r="B28" s="158" t="s">
        <v>140</v>
      </c>
      <c r="C28" s="191" t="s">
        <v>141</v>
      </c>
      <c r="D28" s="160" t="s">
        <v>124</v>
      </c>
      <c r="E28" s="166">
        <v>48.51</v>
      </c>
      <c r="F28" s="168">
        <f t="shared" si="0"/>
        <v>0</v>
      </c>
      <c r="G28" s="169">
        <f t="shared" si="1"/>
        <v>0</v>
      </c>
      <c r="H28" s="169"/>
      <c r="I28" s="169">
        <f t="shared" si="2"/>
        <v>0</v>
      </c>
      <c r="J28" s="169"/>
      <c r="K28" s="169">
        <f t="shared" si="3"/>
        <v>0</v>
      </c>
      <c r="L28" s="169">
        <v>21</v>
      </c>
      <c r="M28" s="169">
        <f t="shared" si="4"/>
        <v>0</v>
      </c>
      <c r="N28" s="161">
        <v>1E-4</v>
      </c>
      <c r="O28" s="161">
        <f t="shared" si="5"/>
        <v>4.8500000000000001E-3</v>
      </c>
      <c r="P28" s="161">
        <v>0</v>
      </c>
      <c r="Q28" s="161">
        <f t="shared" si="6"/>
        <v>0</v>
      </c>
      <c r="R28" s="161"/>
      <c r="S28" s="161"/>
      <c r="T28" s="162">
        <v>0</v>
      </c>
      <c r="U28" s="161">
        <f t="shared" si="7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18</v>
      </c>
      <c r="B29" s="158" t="s">
        <v>142</v>
      </c>
      <c r="C29" s="191" t="s">
        <v>143</v>
      </c>
      <c r="D29" s="160" t="s">
        <v>124</v>
      </c>
      <c r="E29" s="166">
        <v>18</v>
      </c>
      <c r="F29" s="168">
        <f t="shared" si="0"/>
        <v>0</v>
      </c>
      <c r="G29" s="169">
        <f t="shared" si="1"/>
        <v>0</v>
      </c>
      <c r="H29" s="169"/>
      <c r="I29" s="169">
        <f t="shared" si="2"/>
        <v>0</v>
      </c>
      <c r="J29" s="169"/>
      <c r="K29" s="169">
        <f t="shared" si="3"/>
        <v>0</v>
      </c>
      <c r="L29" s="169">
        <v>21</v>
      </c>
      <c r="M29" s="169">
        <f t="shared" si="4"/>
        <v>0</v>
      </c>
      <c r="N29" s="161">
        <v>0</v>
      </c>
      <c r="O29" s="161">
        <f t="shared" si="5"/>
        <v>0</v>
      </c>
      <c r="P29" s="161">
        <v>0</v>
      </c>
      <c r="Q29" s="161">
        <f t="shared" si="6"/>
        <v>0</v>
      </c>
      <c r="R29" s="161"/>
      <c r="S29" s="161"/>
      <c r="T29" s="162">
        <v>0.06</v>
      </c>
      <c r="U29" s="161">
        <f t="shared" si="7"/>
        <v>1.08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109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19</v>
      </c>
      <c r="B30" s="158" t="s">
        <v>144</v>
      </c>
      <c r="C30" s="191" t="s">
        <v>145</v>
      </c>
      <c r="D30" s="160" t="s">
        <v>124</v>
      </c>
      <c r="E30" s="166">
        <v>19.8</v>
      </c>
      <c r="F30" s="168">
        <f t="shared" si="0"/>
        <v>0</v>
      </c>
      <c r="G30" s="169">
        <f t="shared" si="1"/>
        <v>0</v>
      </c>
      <c r="H30" s="169"/>
      <c r="I30" s="169">
        <f t="shared" si="2"/>
        <v>0</v>
      </c>
      <c r="J30" s="169"/>
      <c r="K30" s="169">
        <f t="shared" si="3"/>
        <v>0</v>
      </c>
      <c r="L30" s="169">
        <v>21</v>
      </c>
      <c r="M30" s="169">
        <f t="shared" si="4"/>
        <v>0</v>
      </c>
      <c r="N30" s="161">
        <v>9.0000000000000006E-5</v>
      </c>
      <c r="O30" s="161">
        <f t="shared" si="5"/>
        <v>1.7799999999999999E-3</v>
      </c>
      <c r="P30" s="161">
        <v>0</v>
      </c>
      <c r="Q30" s="161">
        <f t="shared" si="6"/>
        <v>0</v>
      </c>
      <c r="R30" s="161"/>
      <c r="S30" s="161"/>
      <c r="T30" s="162">
        <v>0</v>
      </c>
      <c r="U30" s="161">
        <f t="shared" si="7"/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137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">
      <c r="A31" s="153" t="s">
        <v>104</v>
      </c>
      <c r="B31" s="159" t="s">
        <v>59</v>
      </c>
      <c r="C31" s="192" t="s">
        <v>60</v>
      </c>
      <c r="D31" s="163"/>
      <c r="E31" s="167"/>
      <c r="F31" s="170"/>
      <c r="G31" s="170">
        <f>SUMIF(AE32:AE32,"&lt;&gt;NOR",G32:G32)</f>
        <v>0</v>
      </c>
      <c r="H31" s="170"/>
      <c r="I31" s="170">
        <f>SUM(I32:I32)</f>
        <v>0</v>
      </c>
      <c r="J31" s="170"/>
      <c r="K31" s="170">
        <f>SUM(K32:K32)</f>
        <v>0</v>
      </c>
      <c r="L31" s="170"/>
      <c r="M31" s="170">
        <f>SUM(M32:M32)</f>
        <v>0</v>
      </c>
      <c r="N31" s="164"/>
      <c r="O31" s="164">
        <f>SUM(O32:O32)</f>
        <v>0.29912</v>
      </c>
      <c r="P31" s="164"/>
      <c r="Q31" s="164">
        <f>SUM(Q32:Q32)</f>
        <v>0</v>
      </c>
      <c r="R31" s="164"/>
      <c r="S31" s="164"/>
      <c r="T31" s="165"/>
      <c r="U31" s="164">
        <f>SUM(U32:U32)</f>
        <v>1.5</v>
      </c>
      <c r="AE31" t="s">
        <v>105</v>
      </c>
    </row>
    <row r="32" spans="1:60" outlineLevel="1" x14ac:dyDescent="0.2">
      <c r="A32" s="152">
        <v>20</v>
      </c>
      <c r="B32" s="158" t="s">
        <v>146</v>
      </c>
      <c r="C32" s="191" t="s">
        <v>147</v>
      </c>
      <c r="D32" s="160" t="s">
        <v>108</v>
      </c>
      <c r="E32" s="166">
        <v>4.0279999999999996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7.4260000000000007E-2</v>
      </c>
      <c r="O32" s="161">
        <f>ROUND(E32*N32,5)</f>
        <v>0.29912</v>
      </c>
      <c r="P32" s="161">
        <v>0</v>
      </c>
      <c r="Q32" s="161">
        <f>ROUND(E32*P32,5)</f>
        <v>0</v>
      </c>
      <c r="R32" s="161"/>
      <c r="S32" s="161"/>
      <c r="T32" s="162">
        <v>0.373</v>
      </c>
      <c r="U32" s="161">
        <f>ROUND(E32*T32,2)</f>
        <v>1.5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109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104</v>
      </c>
      <c r="B33" s="159" t="s">
        <v>61</v>
      </c>
      <c r="C33" s="192" t="s">
        <v>62</v>
      </c>
      <c r="D33" s="163"/>
      <c r="E33" s="167"/>
      <c r="F33" s="170"/>
      <c r="G33" s="170">
        <f>SUMIF(AE34:AE43,"&lt;&gt;NOR",G34:G43)</f>
        <v>0</v>
      </c>
      <c r="H33" s="170"/>
      <c r="I33" s="170">
        <f>SUM(I34:I43)</f>
        <v>0</v>
      </c>
      <c r="J33" s="170"/>
      <c r="K33" s="170">
        <f>SUM(K34:K43)</f>
        <v>0</v>
      </c>
      <c r="L33" s="170"/>
      <c r="M33" s="170">
        <f>SUM(M34:M43)</f>
        <v>0</v>
      </c>
      <c r="N33" s="164"/>
      <c r="O33" s="164">
        <f>SUM(O34:O43)</f>
        <v>2.4515600000000002</v>
      </c>
      <c r="P33" s="164"/>
      <c r="Q33" s="164">
        <f>SUM(Q34:Q43)</f>
        <v>0</v>
      </c>
      <c r="R33" s="164"/>
      <c r="S33" s="164"/>
      <c r="T33" s="165"/>
      <c r="U33" s="164">
        <f>SUM(U34:U43)</f>
        <v>44.930000000000007</v>
      </c>
      <c r="AE33" t="s">
        <v>105</v>
      </c>
    </row>
    <row r="34" spans="1:60" outlineLevel="1" x14ac:dyDescent="0.2">
      <c r="A34" s="152">
        <v>21</v>
      </c>
      <c r="B34" s="158" t="s">
        <v>148</v>
      </c>
      <c r="C34" s="191" t="s">
        <v>149</v>
      </c>
      <c r="D34" s="160" t="s">
        <v>108</v>
      </c>
      <c r="E34" s="166">
        <v>107.03</v>
      </c>
      <c r="F34" s="168">
        <f t="shared" ref="F34:F43" si="8">H34+J34</f>
        <v>0</v>
      </c>
      <c r="G34" s="169">
        <f t="shared" ref="G34:G43" si="9">ROUND(E34*F34,2)</f>
        <v>0</v>
      </c>
      <c r="H34" s="169"/>
      <c r="I34" s="169">
        <f t="shared" ref="I34:I43" si="10">ROUND(E34*H34,2)</f>
        <v>0</v>
      </c>
      <c r="J34" s="169"/>
      <c r="K34" s="169">
        <f t="shared" ref="K34:K43" si="11">ROUND(E34*J34,2)</f>
        <v>0</v>
      </c>
      <c r="L34" s="169">
        <v>21</v>
      </c>
      <c r="M34" s="169">
        <f t="shared" ref="M34:M43" si="12">G34*(1+L34/100)</f>
        <v>0</v>
      </c>
      <c r="N34" s="161">
        <v>1.8380000000000001E-2</v>
      </c>
      <c r="O34" s="161">
        <f t="shared" ref="O34:O43" si="13">ROUND(E34*N34,5)</f>
        <v>1.9672099999999999</v>
      </c>
      <c r="P34" s="161">
        <v>0</v>
      </c>
      <c r="Q34" s="161">
        <f t="shared" ref="Q34:Q43" si="14">ROUND(E34*P34,5)</f>
        <v>0</v>
      </c>
      <c r="R34" s="161"/>
      <c r="S34" s="161"/>
      <c r="T34" s="162">
        <v>0.13900000000000001</v>
      </c>
      <c r="U34" s="161">
        <f t="shared" ref="U34:U43" si="15">ROUND(E34*T34,2)</f>
        <v>14.88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109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22</v>
      </c>
      <c r="B35" s="158" t="s">
        <v>150</v>
      </c>
      <c r="C35" s="191" t="s">
        <v>151</v>
      </c>
      <c r="D35" s="160" t="s">
        <v>108</v>
      </c>
      <c r="E35" s="166">
        <v>321.08999999999997</v>
      </c>
      <c r="F35" s="168">
        <f t="shared" si="8"/>
        <v>0</v>
      </c>
      <c r="G35" s="169">
        <f t="shared" si="9"/>
        <v>0</v>
      </c>
      <c r="H35" s="169"/>
      <c r="I35" s="169">
        <f t="shared" si="10"/>
        <v>0</v>
      </c>
      <c r="J35" s="169"/>
      <c r="K35" s="169">
        <f t="shared" si="11"/>
        <v>0</v>
      </c>
      <c r="L35" s="169">
        <v>21</v>
      </c>
      <c r="M35" s="169">
        <f t="shared" si="12"/>
        <v>0</v>
      </c>
      <c r="N35" s="161">
        <v>9.5E-4</v>
      </c>
      <c r="O35" s="161">
        <f t="shared" si="13"/>
        <v>0.30503999999999998</v>
      </c>
      <c r="P35" s="161">
        <v>0</v>
      </c>
      <c r="Q35" s="161">
        <f t="shared" si="14"/>
        <v>0</v>
      </c>
      <c r="R35" s="161"/>
      <c r="S35" s="161"/>
      <c r="T35" s="162">
        <v>7.0000000000000001E-3</v>
      </c>
      <c r="U35" s="161">
        <f t="shared" si="15"/>
        <v>2.25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109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23</v>
      </c>
      <c r="B36" s="158" t="s">
        <v>152</v>
      </c>
      <c r="C36" s="191" t="s">
        <v>153</v>
      </c>
      <c r="D36" s="160" t="s">
        <v>108</v>
      </c>
      <c r="E36" s="166">
        <v>107.03</v>
      </c>
      <c r="F36" s="168">
        <f t="shared" si="8"/>
        <v>0</v>
      </c>
      <c r="G36" s="169">
        <f t="shared" si="9"/>
        <v>0</v>
      </c>
      <c r="H36" s="169"/>
      <c r="I36" s="169">
        <f t="shared" si="10"/>
        <v>0</v>
      </c>
      <c r="J36" s="169"/>
      <c r="K36" s="169">
        <f t="shared" si="11"/>
        <v>0</v>
      </c>
      <c r="L36" s="169">
        <v>21</v>
      </c>
      <c r="M36" s="169">
        <f t="shared" si="12"/>
        <v>0</v>
      </c>
      <c r="N36" s="161">
        <v>0</v>
      </c>
      <c r="O36" s="161">
        <f t="shared" si="13"/>
        <v>0</v>
      </c>
      <c r="P36" s="161">
        <v>0</v>
      </c>
      <c r="Q36" s="161">
        <f t="shared" si="14"/>
        <v>0</v>
      </c>
      <c r="R36" s="161"/>
      <c r="S36" s="161"/>
      <c r="T36" s="162">
        <v>0.11700000000000001</v>
      </c>
      <c r="U36" s="161">
        <f t="shared" si="15"/>
        <v>12.52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109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24</v>
      </c>
      <c r="B37" s="158" t="s">
        <v>154</v>
      </c>
      <c r="C37" s="191" t="s">
        <v>155</v>
      </c>
      <c r="D37" s="160" t="s">
        <v>108</v>
      </c>
      <c r="E37" s="166">
        <v>173.75</v>
      </c>
      <c r="F37" s="168">
        <f t="shared" si="8"/>
        <v>0</v>
      </c>
      <c r="G37" s="169">
        <f t="shared" si="9"/>
        <v>0</v>
      </c>
      <c r="H37" s="169"/>
      <c r="I37" s="169">
        <f t="shared" si="10"/>
        <v>0</v>
      </c>
      <c r="J37" s="169"/>
      <c r="K37" s="169">
        <f t="shared" si="11"/>
        <v>0</v>
      </c>
      <c r="L37" s="169">
        <v>21</v>
      </c>
      <c r="M37" s="169">
        <f t="shared" si="12"/>
        <v>0</v>
      </c>
      <c r="N37" s="161">
        <v>0</v>
      </c>
      <c r="O37" s="161">
        <f t="shared" si="13"/>
        <v>0</v>
      </c>
      <c r="P37" s="161">
        <v>0</v>
      </c>
      <c r="Q37" s="161">
        <f t="shared" si="14"/>
        <v>0</v>
      </c>
      <c r="R37" s="161"/>
      <c r="S37" s="161"/>
      <c r="T37" s="162">
        <v>3.0300000000000001E-2</v>
      </c>
      <c r="U37" s="161">
        <f t="shared" si="15"/>
        <v>5.26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25</v>
      </c>
      <c r="B38" s="158" t="s">
        <v>156</v>
      </c>
      <c r="C38" s="191" t="s">
        <v>157</v>
      </c>
      <c r="D38" s="160" t="s">
        <v>108</v>
      </c>
      <c r="E38" s="166">
        <v>521.25</v>
      </c>
      <c r="F38" s="168">
        <f t="shared" si="8"/>
        <v>0</v>
      </c>
      <c r="G38" s="169">
        <f t="shared" si="9"/>
        <v>0</v>
      </c>
      <c r="H38" s="169"/>
      <c r="I38" s="169">
        <f t="shared" si="10"/>
        <v>0</v>
      </c>
      <c r="J38" s="169"/>
      <c r="K38" s="169">
        <f t="shared" si="11"/>
        <v>0</v>
      </c>
      <c r="L38" s="169">
        <v>21</v>
      </c>
      <c r="M38" s="169">
        <f t="shared" si="12"/>
        <v>0</v>
      </c>
      <c r="N38" s="161">
        <v>5.0000000000000002E-5</v>
      </c>
      <c r="O38" s="161">
        <f t="shared" si="13"/>
        <v>2.606E-2</v>
      </c>
      <c r="P38" s="161">
        <v>0</v>
      </c>
      <c r="Q38" s="161">
        <f t="shared" si="14"/>
        <v>0</v>
      </c>
      <c r="R38" s="161"/>
      <c r="S38" s="161"/>
      <c r="T38" s="162">
        <v>0</v>
      </c>
      <c r="U38" s="161">
        <f t="shared" si="15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26</v>
      </c>
      <c r="B39" s="158" t="s">
        <v>158</v>
      </c>
      <c r="C39" s="191" t="s">
        <v>159</v>
      </c>
      <c r="D39" s="160" t="s">
        <v>108</v>
      </c>
      <c r="E39" s="166">
        <v>173.75</v>
      </c>
      <c r="F39" s="168">
        <f t="shared" si="8"/>
        <v>0</v>
      </c>
      <c r="G39" s="169">
        <f t="shared" si="9"/>
        <v>0</v>
      </c>
      <c r="H39" s="169"/>
      <c r="I39" s="169">
        <f t="shared" si="10"/>
        <v>0</v>
      </c>
      <c r="J39" s="169"/>
      <c r="K39" s="169">
        <f t="shared" si="11"/>
        <v>0</v>
      </c>
      <c r="L39" s="169">
        <v>21</v>
      </c>
      <c r="M39" s="169">
        <f t="shared" si="12"/>
        <v>0</v>
      </c>
      <c r="N39" s="161">
        <v>0</v>
      </c>
      <c r="O39" s="161">
        <f t="shared" si="13"/>
        <v>0</v>
      </c>
      <c r="P39" s="161">
        <v>0</v>
      </c>
      <c r="Q39" s="161">
        <f t="shared" si="14"/>
        <v>0</v>
      </c>
      <c r="R39" s="161"/>
      <c r="S39" s="161"/>
      <c r="T39" s="162">
        <v>1.7999999999999999E-2</v>
      </c>
      <c r="U39" s="161">
        <f t="shared" si="15"/>
        <v>3.13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109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27</v>
      </c>
      <c r="B40" s="158" t="s">
        <v>160</v>
      </c>
      <c r="C40" s="191" t="s">
        <v>161</v>
      </c>
      <c r="D40" s="160" t="s">
        <v>124</v>
      </c>
      <c r="E40" s="166">
        <v>3.85</v>
      </c>
      <c r="F40" s="168">
        <f t="shared" si="8"/>
        <v>0</v>
      </c>
      <c r="G40" s="169">
        <f t="shared" si="9"/>
        <v>0</v>
      </c>
      <c r="H40" s="169"/>
      <c r="I40" s="169">
        <f t="shared" si="10"/>
        <v>0</v>
      </c>
      <c r="J40" s="169"/>
      <c r="K40" s="169">
        <f t="shared" si="11"/>
        <v>0</v>
      </c>
      <c r="L40" s="169">
        <v>21</v>
      </c>
      <c r="M40" s="169">
        <f t="shared" si="12"/>
        <v>0</v>
      </c>
      <c r="N40" s="161">
        <v>2.3720000000000001E-2</v>
      </c>
      <c r="O40" s="161">
        <f t="shared" si="13"/>
        <v>9.1319999999999998E-2</v>
      </c>
      <c r="P40" s="161">
        <v>0</v>
      </c>
      <c r="Q40" s="161">
        <f t="shared" si="14"/>
        <v>0</v>
      </c>
      <c r="R40" s="161"/>
      <c r="S40" s="161"/>
      <c r="T40" s="162">
        <v>0.23899999999999999</v>
      </c>
      <c r="U40" s="161">
        <f t="shared" si="15"/>
        <v>0.92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28</v>
      </c>
      <c r="B41" s="158" t="s">
        <v>162</v>
      </c>
      <c r="C41" s="191" t="s">
        <v>163</v>
      </c>
      <c r="D41" s="160" t="s">
        <v>124</v>
      </c>
      <c r="E41" s="166">
        <v>11.55</v>
      </c>
      <c r="F41" s="168">
        <f t="shared" si="8"/>
        <v>0</v>
      </c>
      <c r="G41" s="169">
        <f t="shared" si="9"/>
        <v>0</v>
      </c>
      <c r="H41" s="169"/>
      <c r="I41" s="169">
        <f t="shared" si="10"/>
        <v>0</v>
      </c>
      <c r="J41" s="169"/>
      <c r="K41" s="169">
        <f t="shared" si="11"/>
        <v>0</v>
      </c>
      <c r="L41" s="169">
        <v>21</v>
      </c>
      <c r="M41" s="169">
        <f t="shared" si="12"/>
        <v>0</v>
      </c>
      <c r="N41" s="161">
        <v>2.2499999999999998E-3</v>
      </c>
      <c r="O41" s="161">
        <f t="shared" si="13"/>
        <v>2.5989999999999999E-2</v>
      </c>
      <c r="P41" s="161">
        <v>0</v>
      </c>
      <c r="Q41" s="161">
        <f t="shared" si="14"/>
        <v>0</v>
      </c>
      <c r="R41" s="161"/>
      <c r="S41" s="161"/>
      <c r="T41" s="162">
        <v>0.01</v>
      </c>
      <c r="U41" s="161">
        <f t="shared" si="15"/>
        <v>0.12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29</v>
      </c>
      <c r="B42" s="158" t="s">
        <v>164</v>
      </c>
      <c r="C42" s="191" t="s">
        <v>165</v>
      </c>
      <c r="D42" s="160" t="s">
        <v>124</v>
      </c>
      <c r="E42" s="166">
        <v>3.85</v>
      </c>
      <c r="F42" s="168">
        <f t="shared" si="8"/>
        <v>0</v>
      </c>
      <c r="G42" s="169">
        <f t="shared" si="9"/>
        <v>0</v>
      </c>
      <c r="H42" s="169"/>
      <c r="I42" s="169">
        <f t="shared" si="10"/>
        <v>0</v>
      </c>
      <c r="J42" s="169"/>
      <c r="K42" s="169">
        <f t="shared" si="11"/>
        <v>0</v>
      </c>
      <c r="L42" s="169">
        <v>21</v>
      </c>
      <c r="M42" s="169">
        <f t="shared" si="12"/>
        <v>0</v>
      </c>
      <c r="N42" s="161">
        <v>0</v>
      </c>
      <c r="O42" s="161">
        <f t="shared" si="13"/>
        <v>0</v>
      </c>
      <c r="P42" s="161">
        <v>0</v>
      </c>
      <c r="Q42" s="161">
        <f t="shared" si="14"/>
        <v>0</v>
      </c>
      <c r="R42" s="161"/>
      <c r="S42" s="161"/>
      <c r="T42" s="162">
        <v>0.154</v>
      </c>
      <c r="U42" s="161">
        <f t="shared" si="15"/>
        <v>0.59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109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30</v>
      </c>
      <c r="B43" s="158" t="s">
        <v>166</v>
      </c>
      <c r="C43" s="191" t="s">
        <v>167</v>
      </c>
      <c r="D43" s="160" t="s">
        <v>108</v>
      </c>
      <c r="E43" s="166">
        <v>29.7</v>
      </c>
      <c r="F43" s="168">
        <f t="shared" si="8"/>
        <v>0</v>
      </c>
      <c r="G43" s="169">
        <f t="shared" si="9"/>
        <v>0</v>
      </c>
      <c r="H43" s="169"/>
      <c r="I43" s="169">
        <f t="shared" si="10"/>
        <v>0</v>
      </c>
      <c r="J43" s="169"/>
      <c r="K43" s="169">
        <f t="shared" si="11"/>
        <v>0</v>
      </c>
      <c r="L43" s="169">
        <v>21</v>
      </c>
      <c r="M43" s="169">
        <f t="shared" si="12"/>
        <v>0</v>
      </c>
      <c r="N43" s="161">
        <v>1.2099999999999999E-3</v>
      </c>
      <c r="O43" s="161">
        <f t="shared" si="13"/>
        <v>3.594E-2</v>
      </c>
      <c r="P43" s="161">
        <v>0</v>
      </c>
      <c r="Q43" s="161">
        <f t="shared" si="14"/>
        <v>0</v>
      </c>
      <c r="R43" s="161"/>
      <c r="S43" s="161"/>
      <c r="T43" s="162">
        <v>0.17699999999999999</v>
      </c>
      <c r="U43" s="161">
        <f t="shared" si="15"/>
        <v>5.26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104</v>
      </c>
      <c r="B44" s="159" t="s">
        <v>63</v>
      </c>
      <c r="C44" s="192" t="s">
        <v>64</v>
      </c>
      <c r="D44" s="163"/>
      <c r="E44" s="167"/>
      <c r="F44" s="170"/>
      <c r="G44" s="170">
        <f>SUMIF(AE45:AE45,"&lt;&gt;NOR",G45:G45)</f>
        <v>0</v>
      </c>
      <c r="H44" s="170"/>
      <c r="I44" s="170">
        <f>SUM(I45:I45)</f>
        <v>0</v>
      </c>
      <c r="J44" s="170"/>
      <c r="K44" s="170">
        <f>SUM(K45:K45)</f>
        <v>0</v>
      </c>
      <c r="L44" s="170"/>
      <c r="M44" s="170">
        <f>SUM(M45:M45)</f>
        <v>0</v>
      </c>
      <c r="N44" s="164"/>
      <c r="O44" s="164">
        <f>SUM(O45:O45)</f>
        <v>2.3800000000000002E-3</v>
      </c>
      <c r="P44" s="164"/>
      <c r="Q44" s="164">
        <f>SUM(Q45:Q45)</f>
        <v>0</v>
      </c>
      <c r="R44" s="164"/>
      <c r="S44" s="164"/>
      <c r="T44" s="165"/>
      <c r="U44" s="164">
        <f>SUM(U45:U45)</f>
        <v>18.3</v>
      </c>
      <c r="AE44" t="s">
        <v>105</v>
      </c>
    </row>
    <row r="45" spans="1:60" outlineLevel="1" x14ac:dyDescent="0.2">
      <c r="A45" s="152">
        <v>31</v>
      </c>
      <c r="B45" s="158" t="s">
        <v>168</v>
      </c>
      <c r="C45" s="191" t="s">
        <v>169</v>
      </c>
      <c r="D45" s="160" t="s">
        <v>108</v>
      </c>
      <c r="E45" s="166">
        <v>59.4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4.0000000000000003E-5</v>
      </c>
      <c r="O45" s="161">
        <f>ROUND(E45*N45,5)</f>
        <v>2.3800000000000002E-3</v>
      </c>
      <c r="P45" s="161">
        <v>0</v>
      </c>
      <c r="Q45" s="161">
        <f>ROUND(E45*P45,5)</f>
        <v>0</v>
      </c>
      <c r="R45" s="161"/>
      <c r="S45" s="161"/>
      <c r="T45" s="162">
        <v>0.308</v>
      </c>
      <c r="U45" s="161">
        <f>ROUND(E45*T45,2)</f>
        <v>18.3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109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53" t="s">
        <v>104</v>
      </c>
      <c r="B46" s="159" t="s">
        <v>65</v>
      </c>
      <c r="C46" s="192" t="s">
        <v>66</v>
      </c>
      <c r="D46" s="163"/>
      <c r="E46" s="167"/>
      <c r="F46" s="170"/>
      <c r="G46" s="170">
        <f>SUMIF(AE47:AE47,"&lt;&gt;NOR",G47:G47)</f>
        <v>0</v>
      </c>
      <c r="H46" s="170"/>
      <c r="I46" s="170">
        <f>SUM(I47:I47)</f>
        <v>0</v>
      </c>
      <c r="J46" s="170"/>
      <c r="K46" s="170">
        <f>SUM(K47:K47)</f>
        <v>0</v>
      </c>
      <c r="L46" s="170"/>
      <c r="M46" s="170">
        <f>SUM(M47:M47)</f>
        <v>0</v>
      </c>
      <c r="N46" s="164"/>
      <c r="O46" s="164">
        <f>SUM(O47:O47)</f>
        <v>4.4319999999999998E-2</v>
      </c>
      <c r="P46" s="164"/>
      <c r="Q46" s="164">
        <f>SUM(Q47:Q47)</f>
        <v>3.6383100000000002</v>
      </c>
      <c r="R46" s="164"/>
      <c r="S46" s="164"/>
      <c r="T46" s="165"/>
      <c r="U46" s="164">
        <f>SUM(U47:U47)</f>
        <v>25.2</v>
      </c>
      <c r="AE46" t="s">
        <v>105</v>
      </c>
    </row>
    <row r="47" spans="1:60" outlineLevel="1" x14ac:dyDescent="0.2">
      <c r="A47" s="152">
        <v>32</v>
      </c>
      <c r="B47" s="158" t="s">
        <v>170</v>
      </c>
      <c r="C47" s="191" t="s">
        <v>171</v>
      </c>
      <c r="D47" s="160" t="s">
        <v>108</v>
      </c>
      <c r="E47" s="166">
        <v>66.150999999999996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21</v>
      </c>
      <c r="M47" s="169">
        <f>G47*(1+L47/100)</f>
        <v>0</v>
      </c>
      <c r="N47" s="161">
        <v>6.7000000000000002E-4</v>
      </c>
      <c r="O47" s="161">
        <f>ROUND(E47*N47,5)</f>
        <v>4.4319999999999998E-2</v>
      </c>
      <c r="P47" s="161">
        <v>5.5E-2</v>
      </c>
      <c r="Q47" s="161">
        <f>ROUND(E47*P47,5)</f>
        <v>3.6383100000000002</v>
      </c>
      <c r="R47" s="161"/>
      <c r="S47" s="161"/>
      <c r="T47" s="162">
        <v>0.38100000000000001</v>
      </c>
      <c r="U47" s="161">
        <f>ROUND(E47*T47,2)</f>
        <v>25.2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109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53" t="s">
        <v>104</v>
      </c>
      <c r="B48" s="159" t="s">
        <v>67</v>
      </c>
      <c r="C48" s="192" t="s">
        <v>68</v>
      </c>
      <c r="D48" s="163"/>
      <c r="E48" s="167"/>
      <c r="F48" s="170"/>
      <c r="G48" s="170">
        <f>SUMIF(AE49:AE55,"&lt;&gt;NOR",G49:G55)</f>
        <v>0</v>
      </c>
      <c r="H48" s="170"/>
      <c r="I48" s="170">
        <f>SUM(I49:I55)</f>
        <v>0</v>
      </c>
      <c r="J48" s="170"/>
      <c r="K48" s="170">
        <f>SUM(K49:K55)</f>
        <v>0</v>
      </c>
      <c r="L48" s="170"/>
      <c r="M48" s="170">
        <f>SUM(M49:M55)</f>
        <v>0</v>
      </c>
      <c r="N48" s="164"/>
      <c r="O48" s="164">
        <f>SUM(O49:O55)</f>
        <v>0</v>
      </c>
      <c r="P48" s="164"/>
      <c r="Q48" s="164">
        <f>SUM(Q49:Q55)</f>
        <v>0</v>
      </c>
      <c r="R48" s="164"/>
      <c r="S48" s="164"/>
      <c r="T48" s="165"/>
      <c r="U48" s="164">
        <f>SUM(U49:U55)</f>
        <v>22.030000000000005</v>
      </c>
      <c r="AE48" t="s">
        <v>105</v>
      </c>
    </row>
    <row r="49" spans="1:60" outlineLevel="1" x14ac:dyDescent="0.2">
      <c r="A49" s="152">
        <v>33</v>
      </c>
      <c r="B49" s="158" t="s">
        <v>172</v>
      </c>
      <c r="C49" s="191" t="s">
        <v>173</v>
      </c>
      <c r="D49" s="160" t="s">
        <v>174</v>
      </c>
      <c r="E49" s="166">
        <v>3.6419999999999999</v>
      </c>
      <c r="F49" s="168">
        <f t="shared" ref="F49:F55" si="16">H49+J49</f>
        <v>0</v>
      </c>
      <c r="G49" s="169">
        <f t="shared" ref="G49:G55" si="17">ROUND(E49*F49,2)</f>
        <v>0</v>
      </c>
      <c r="H49" s="169"/>
      <c r="I49" s="169">
        <f t="shared" ref="I49:I55" si="18">ROUND(E49*H49,2)</f>
        <v>0</v>
      </c>
      <c r="J49" s="169"/>
      <c r="K49" s="169">
        <f t="shared" ref="K49:K55" si="19">ROUND(E49*J49,2)</f>
        <v>0</v>
      </c>
      <c r="L49" s="169">
        <v>21</v>
      </c>
      <c r="M49" s="169">
        <f t="shared" ref="M49:M55" si="20">G49*(1+L49/100)</f>
        <v>0</v>
      </c>
      <c r="N49" s="161">
        <v>0</v>
      </c>
      <c r="O49" s="161">
        <f t="shared" ref="O49:O55" si="21">ROUND(E49*N49,5)</f>
        <v>0</v>
      </c>
      <c r="P49" s="161">
        <v>0</v>
      </c>
      <c r="Q49" s="161">
        <f t="shared" ref="Q49:Q55" si="22">ROUND(E49*P49,5)</f>
        <v>0</v>
      </c>
      <c r="R49" s="161"/>
      <c r="S49" s="161"/>
      <c r="T49" s="162">
        <v>0.93300000000000005</v>
      </c>
      <c r="U49" s="161">
        <f t="shared" ref="U49:U55" si="23">ROUND(E49*T49,2)</f>
        <v>3.4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109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34</v>
      </c>
      <c r="B50" s="158" t="s">
        <v>175</v>
      </c>
      <c r="C50" s="191" t="s">
        <v>176</v>
      </c>
      <c r="D50" s="160" t="s">
        <v>174</v>
      </c>
      <c r="E50" s="166">
        <v>18.21</v>
      </c>
      <c r="F50" s="168">
        <f t="shared" si="16"/>
        <v>0</v>
      </c>
      <c r="G50" s="169">
        <f t="shared" si="17"/>
        <v>0</v>
      </c>
      <c r="H50" s="169"/>
      <c r="I50" s="169">
        <f t="shared" si="18"/>
        <v>0</v>
      </c>
      <c r="J50" s="169"/>
      <c r="K50" s="169">
        <f t="shared" si="19"/>
        <v>0</v>
      </c>
      <c r="L50" s="169">
        <v>21</v>
      </c>
      <c r="M50" s="169">
        <f t="shared" si="20"/>
        <v>0</v>
      </c>
      <c r="N50" s="161">
        <v>0</v>
      </c>
      <c r="O50" s="161">
        <f t="shared" si="21"/>
        <v>0</v>
      </c>
      <c r="P50" s="161">
        <v>0</v>
      </c>
      <c r="Q50" s="161">
        <f t="shared" si="22"/>
        <v>0</v>
      </c>
      <c r="R50" s="161"/>
      <c r="S50" s="161"/>
      <c r="T50" s="162">
        <v>0.65300000000000002</v>
      </c>
      <c r="U50" s="161">
        <f t="shared" si="23"/>
        <v>11.89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109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35</v>
      </c>
      <c r="B51" s="158" t="s">
        <v>177</v>
      </c>
      <c r="C51" s="191" t="s">
        <v>178</v>
      </c>
      <c r="D51" s="160" t="s">
        <v>174</v>
      </c>
      <c r="E51" s="166">
        <v>3.6419999999999999</v>
      </c>
      <c r="F51" s="168">
        <f t="shared" si="16"/>
        <v>0</v>
      </c>
      <c r="G51" s="169">
        <f t="shared" si="17"/>
        <v>0</v>
      </c>
      <c r="H51" s="169"/>
      <c r="I51" s="169">
        <f t="shared" si="18"/>
        <v>0</v>
      </c>
      <c r="J51" s="169"/>
      <c r="K51" s="169">
        <f t="shared" si="19"/>
        <v>0</v>
      </c>
      <c r="L51" s="169">
        <v>21</v>
      </c>
      <c r="M51" s="169">
        <f t="shared" si="20"/>
        <v>0</v>
      </c>
      <c r="N51" s="161">
        <v>0</v>
      </c>
      <c r="O51" s="161">
        <f t="shared" si="21"/>
        <v>0</v>
      </c>
      <c r="P51" s="161">
        <v>0</v>
      </c>
      <c r="Q51" s="161">
        <f t="shared" si="22"/>
        <v>0</v>
      </c>
      <c r="R51" s="161"/>
      <c r="S51" s="161"/>
      <c r="T51" s="162">
        <v>0.94199999999999995</v>
      </c>
      <c r="U51" s="161">
        <f t="shared" si="23"/>
        <v>3.43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109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36</v>
      </c>
      <c r="B52" s="158" t="s">
        <v>179</v>
      </c>
      <c r="C52" s="191" t="s">
        <v>180</v>
      </c>
      <c r="D52" s="160" t="s">
        <v>174</v>
      </c>
      <c r="E52" s="166">
        <v>14.568</v>
      </c>
      <c r="F52" s="168">
        <f t="shared" si="16"/>
        <v>0</v>
      </c>
      <c r="G52" s="169">
        <f t="shared" si="17"/>
        <v>0</v>
      </c>
      <c r="H52" s="169"/>
      <c r="I52" s="169">
        <f t="shared" si="18"/>
        <v>0</v>
      </c>
      <c r="J52" s="169"/>
      <c r="K52" s="169">
        <f t="shared" si="19"/>
        <v>0</v>
      </c>
      <c r="L52" s="169">
        <v>21</v>
      </c>
      <c r="M52" s="169">
        <f t="shared" si="20"/>
        <v>0</v>
      </c>
      <c r="N52" s="161">
        <v>0</v>
      </c>
      <c r="O52" s="161">
        <f t="shared" si="21"/>
        <v>0</v>
      </c>
      <c r="P52" s="161">
        <v>0</v>
      </c>
      <c r="Q52" s="161">
        <f t="shared" si="22"/>
        <v>0</v>
      </c>
      <c r="R52" s="161"/>
      <c r="S52" s="161"/>
      <c r="T52" s="162">
        <v>0.105</v>
      </c>
      <c r="U52" s="161">
        <f t="shared" si="23"/>
        <v>1.53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109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37</v>
      </c>
      <c r="B53" s="158" t="s">
        <v>181</v>
      </c>
      <c r="C53" s="191" t="s">
        <v>182</v>
      </c>
      <c r="D53" s="160" t="s">
        <v>174</v>
      </c>
      <c r="E53" s="166">
        <v>3.6419999999999999</v>
      </c>
      <c r="F53" s="168">
        <f t="shared" si="16"/>
        <v>0</v>
      </c>
      <c r="G53" s="169">
        <f t="shared" si="17"/>
        <v>0</v>
      </c>
      <c r="H53" s="169"/>
      <c r="I53" s="169">
        <f t="shared" si="18"/>
        <v>0</v>
      </c>
      <c r="J53" s="169"/>
      <c r="K53" s="169">
        <f t="shared" si="19"/>
        <v>0</v>
      </c>
      <c r="L53" s="169">
        <v>21</v>
      </c>
      <c r="M53" s="169">
        <f t="shared" si="20"/>
        <v>0</v>
      </c>
      <c r="N53" s="161">
        <v>0</v>
      </c>
      <c r="O53" s="161">
        <f t="shared" si="21"/>
        <v>0</v>
      </c>
      <c r="P53" s="161">
        <v>0</v>
      </c>
      <c r="Q53" s="161">
        <f t="shared" si="22"/>
        <v>0</v>
      </c>
      <c r="R53" s="161"/>
      <c r="S53" s="161"/>
      <c r="T53" s="162">
        <v>0.49</v>
      </c>
      <c r="U53" s="161">
        <f t="shared" si="23"/>
        <v>1.78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109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38</v>
      </c>
      <c r="B54" s="158" t="s">
        <v>183</v>
      </c>
      <c r="C54" s="191" t="s">
        <v>184</v>
      </c>
      <c r="D54" s="160" t="s">
        <v>174</v>
      </c>
      <c r="E54" s="166">
        <v>50.985999999999997</v>
      </c>
      <c r="F54" s="168">
        <f t="shared" si="16"/>
        <v>0</v>
      </c>
      <c r="G54" s="169">
        <f t="shared" si="17"/>
        <v>0</v>
      </c>
      <c r="H54" s="169"/>
      <c r="I54" s="169">
        <f t="shared" si="18"/>
        <v>0</v>
      </c>
      <c r="J54" s="169"/>
      <c r="K54" s="169">
        <f t="shared" si="19"/>
        <v>0</v>
      </c>
      <c r="L54" s="169">
        <v>21</v>
      </c>
      <c r="M54" s="169">
        <f t="shared" si="20"/>
        <v>0</v>
      </c>
      <c r="N54" s="161">
        <v>0</v>
      </c>
      <c r="O54" s="161">
        <f t="shared" si="21"/>
        <v>0</v>
      </c>
      <c r="P54" s="161">
        <v>0</v>
      </c>
      <c r="Q54" s="161">
        <f t="shared" si="22"/>
        <v>0</v>
      </c>
      <c r="R54" s="161"/>
      <c r="S54" s="161"/>
      <c r="T54" s="162">
        <v>0</v>
      </c>
      <c r="U54" s="161">
        <f t="shared" si="23"/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109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39</v>
      </c>
      <c r="B55" s="158" t="s">
        <v>185</v>
      </c>
      <c r="C55" s="191" t="s">
        <v>186</v>
      </c>
      <c r="D55" s="160" t="s">
        <v>174</v>
      </c>
      <c r="E55" s="166">
        <v>3.6419999999999999</v>
      </c>
      <c r="F55" s="168">
        <f t="shared" si="16"/>
        <v>0</v>
      </c>
      <c r="G55" s="169">
        <f t="shared" si="17"/>
        <v>0</v>
      </c>
      <c r="H55" s="169"/>
      <c r="I55" s="169">
        <f t="shared" si="18"/>
        <v>0</v>
      </c>
      <c r="J55" s="169"/>
      <c r="K55" s="169">
        <f t="shared" si="19"/>
        <v>0</v>
      </c>
      <c r="L55" s="169">
        <v>21</v>
      </c>
      <c r="M55" s="169">
        <f t="shared" si="20"/>
        <v>0</v>
      </c>
      <c r="N55" s="161">
        <v>0</v>
      </c>
      <c r="O55" s="161">
        <f t="shared" si="21"/>
        <v>0</v>
      </c>
      <c r="P55" s="161">
        <v>0</v>
      </c>
      <c r="Q55" s="161">
        <f t="shared" si="22"/>
        <v>0</v>
      </c>
      <c r="R55" s="161"/>
      <c r="S55" s="161"/>
      <c r="T55" s="162">
        <v>0</v>
      </c>
      <c r="U55" s="161">
        <f t="shared" si="23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109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53" t="s">
        <v>104</v>
      </c>
      <c r="B56" s="159" t="s">
        <v>69</v>
      </c>
      <c r="C56" s="192" t="s">
        <v>70</v>
      </c>
      <c r="D56" s="163"/>
      <c r="E56" s="167"/>
      <c r="F56" s="170"/>
      <c r="G56" s="170">
        <f>SUMIF(AE57:AE57,"&lt;&gt;NOR",G57:G57)</f>
        <v>0</v>
      </c>
      <c r="H56" s="170"/>
      <c r="I56" s="170">
        <f>SUM(I57:I57)</f>
        <v>0</v>
      </c>
      <c r="J56" s="170"/>
      <c r="K56" s="170">
        <f>SUM(K57:K57)</f>
        <v>0</v>
      </c>
      <c r="L56" s="170"/>
      <c r="M56" s="170">
        <f>SUM(M57:M57)</f>
        <v>0</v>
      </c>
      <c r="N56" s="164"/>
      <c r="O56" s="164">
        <f>SUM(O57:O57)</f>
        <v>0</v>
      </c>
      <c r="P56" s="164"/>
      <c r="Q56" s="164">
        <f>SUM(Q57:Q57)</f>
        <v>0</v>
      </c>
      <c r="R56" s="164"/>
      <c r="S56" s="164"/>
      <c r="T56" s="165"/>
      <c r="U56" s="164">
        <f>SUM(U57:U57)</f>
        <v>28.29</v>
      </c>
      <c r="AE56" t="s">
        <v>105</v>
      </c>
    </row>
    <row r="57" spans="1:60" outlineLevel="1" x14ac:dyDescent="0.2">
      <c r="A57" s="152">
        <v>40</v>
      </c>
      <c r="B57" s="158" t="s">
        <v>187</v>
      </c>
      <c r="C57" s="191" t="s">
        <v>188</v>
      </c>
      <c r="D57" s="160" t="s">
        <v>174</v>
      </c>
      <c r="E57" s="166">
        <v>14.545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1.9450000000000001</v>
      </c>
      <c r="U57" s="161">
        <f>ROUND(E57*T57,2)</f>
        <v>28.29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109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53" t="s">
        <v>104</v>
      </c>
      <c r="B58" s="159" t="s">
        <v>71</v>
      </c>
      <c r="C58" s="192" t="s">
        <v>72</v>
      </c>
      <c r="D58" s="163"/>
      <c r="E58" s="167"/>
      <c r="F58" s="170"/>
      <c r="G58" s="170">
        <f>SUMIF(AE59:AE62,"&lt;&gt;NOR",G59:G62)</f>
        <v>0</v>
      </c>
      <c r="H58" s="170"/>
      <c r="I58" s="170">
        <f>SUM(I59:I62)</f>
        <v>0</v>
      </c>
      <c r="J58" s="170"/>
      <c r="K58" s="170">
        <f>SUM(K59:K62)</f>
        <v>0</v>
      </c>
      <c r="L58" s="170"/>
      <c r="M58" s="170">
        <f>SUM(M59:M62)</f>
        <v>0</v>
      </c>
      <c r="N58" s="164"/>
      <c r="O58" s="164">
        <f>SUM(O59:O62)</f>
        <v>3.1029999999999999E-2</v>
      </c>
      <c r="P58" s="164"/>
      <c r="Q58" s="164">
        <f>SUM(Q59:Q62)</f>
        <v>3.8500000000000001E-3</v>
      </c>
      <c r="R58" s="164"/>
      <c r="S58" s="164"/>
      <c r="T58" s="165"/>
      <c r="U58" s="164">
        <f>SUM(U59:U62)</f>
        <v>7.39</v>
      </c>
      <c r="AE58" t="s">
        <v>105</v>
      </c>
    </row>
    <row r="59" spans="1:60" ht="22.5" outlineLevel="1" x14ac:dyDescent="0.2">
      <c r="A59" s="152">
        <v>41</v>
      </c>
      <c r="B59" s="158" t="s">
        <v>189</v>
      </c>
      <c r="C59" s="191" t="s">
        <v>190</v>
      </c>
      <c r="D59" s="160" t="s">
        <v>124</v>
      </c>
      <c r="E59" s="166">
        <v>18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1.3500000000000001E-3</v>
      </c>
      <c r="O59" s="161">
        <f>ROUND(E59*N59,5)</f>
        <v>2.4299999999999999E-2</v>
      </c>
      <c r="P59" s="161">
        <v>0</v>
      </c>
      <c r="Q59" s="161">
        <f>ROUND(E59*P59,5)</f>
        <v>0</v>
      </c>
      <c r="R59" s="161"/>
      <c r="S59" s="161"/>
      <c r="T59" s="162">
        <v>0.35005999999999998</v>
      </c>
      <c r="U59" s="161">
        <f>ROUND(E59*T59,2)</f>
        <v>6.3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109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42</v>
      </c>
      <c r="B60" s="158" t="s">
        <v>191</v>
      </c>
      <c r="C60" s="191" t="s">
        <v>192</v>
      </c>
      <c r="D60" s="160" t="s">
        <v>124</v>
      </c>
      <c r="E60" s="166">
        <v>2.85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1">
        <v>2.3600000000000001E-3</v>
      </c>
      <c r="O60" s="161">
        <f>ROUND(E60*N60,5)</f>
        <v>6.7299999999999999E-3</v>
      </c>
      <c r="P60" s="161">
        <v>0</v>
      </c>
      <c r="Q60" s="161">
        <f>ROUND(E60*P60,5)</f>
        <v>0</v>
      </c>
      <c r="R60" s="161"/>
      <c r="S60" s="161"/>
      <c r="T60" s="162">
        <v>0.28999999999999998</v>
      </c>
      <c r="U60" s="161">
        <f>ROUND(E60*T60,2)</f>
        <v>0.83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109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43</v>
      </c>
      <c r="B61" s="158" t="s">
        <v>193</v>
      </c>
      <c r="C61" s="191" t="s">
        <v>194</v>
      </c>
      <c r="D61" s="160" t="s">
        <v>124</v>
      </c>
      <c r="E61" s="166">
        <v>2.85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0</v>
      </c>
      <c r="O61" s="161">
        <f>ROUND(E61*N61,5)</f>
        <v>0</v>
      </c>
      <c r="P61" s="161">
        <v>1.3500000000000001E-3</v>
      </c>
      <c r="Q61" s="161">
        <f>ROUND(E61*P61,5)</f>
        <v>3.8500000000000001E-3</v>
      </c>
      <c r="R61" s="161"/>
      <c r="S61" s="161"/>
      <c r="T61" s="162">
        <v>9.1999999999999998E-2</v>
      </c>
      <c r="U61" s="161">
        <f>ROUND(E61*T61,2)</f>
        <v>0.26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109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44</v>
      </c>
      <c r="B62" s="158" t="s">
        <v>195</v>
      </c>
      <c r="C62" s="191" t="s">
        <v>196</v>
      </c>
      <c r="D62" s="160" t="s">
        <v>0</v>
      </c>
      <c r="E62" s="166">
        <v>90.29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109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53" t="s">
        <v>104</v>
      </c>
      <c r="B63" s="159" t="s">
        <v>73</v>
      </c>
      <c r="C63" s="192" t="s">
        <v>74</v>
      </c>
      <c r="D63" s="163"/>
      <c r="E63" s="167"/>
      <c r="F63" s="170"/>
      <c r="G63" s="170">
        <f>SUMIF(AE64:AE69,"&lt;&gt;NOR",G64:G69)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64"/>
      <c r="O63" s="164">
        <f>SUM(O64:O69)</f>
        <v>1.42E-3</v>
      </c>
      <c r="P63" s="164"/>
      <c r="Q63" s="164">
        <f>SUM(Q64:Q69)</f>
        <v>0</v>
      </c>
      <c r="R63" s="164"/>
      <c r="S63" s="164"/>
      <c r="T63" s="165"/>
      <c r="U63" s="164">
        <f>SUM(U64:U69)</f>
        <v>43.66</v>
      </c>
      <c r="AE63" t="s">
        <v>105</v>
      </c>
    </row>
    <row r="64" spans="1:60" outlineLevel="1" x14ac:dyDescent="0.2">
      <c r="A64" s="152">
        <v>45</v>
      </c>
      <c r="B64" s="158" t="s">
        <v>197</v>
      </c>
      <c r="C64" s="191" t="s">
        <v>198</v>
      </c>
      <c r="D64" s="160" t="s">
        <v>124</v>
      </c>
      <c r="E64" s="166">
        <v>62.1</v>
      </c>
      <c r="F64" s="168">
        <f t="shared" ref="F64:F69" si="24">H64+J64</f>
        <v>0</v>
      </c>
      <c r="G64" s="169">
        <f t="shared" ref="G64:G69" si="25">ROUND(E64*F64,2)</f>
        <v>0</v>
      </c>
      <c r="H64" s="169"/>
      <c r="I64" s="169">
        <f t="shared" ref="I64:I69" si="26">ROUND(E64*H64,2)</f>
        <v>0</v>
      </c>
      <c r="J64" s="169"/>
      <c r="K64" s="169">
        <f t="shared" ref="K64:K69" si="27">ROUND(E64*J64,2)</f>
        <v>0</v>
      </c>
      <c r="L64" s="169">
        <v>21</v>
      </c>
      <c r="M64" s="169">
        <f t="shared" ref="M64:M69" si="28">G64*(1+L64/100)</f>
        <v>0</v>
      </c>
      <c r="N64" s="161">
        <v>2.0000000000000002E-5</v>
      </c>
      <c r="O64" s="161">
        <f t="shared" ref="O64:O69" si="29">ROUND(E64*N64,5)</f>
        <v>1.24E-3</v>
      </c>
      <c r="P64" s="161">
        <v>0</v>
      </c>
      <c r="Q64" s="161">
        <f t="shared" ref="Q64:Q69" si="30">ROUND(E64*P64,5)</f>
        <v>0</v>
      </c>
      <c r="R64" s="161"/>
      <c r="S64" s="161"/>
      <c r="T64" s="162">
        <v>0.46800000000000003</v>
      </c>
      <c r="U64" s="161">
        <f t="shared" ref="U64:U69" si="31">ROUND(E64*T64,2)</f>
        <v>29.06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109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46</v>
      </c>
      <c r="B65" s="158" t="s">
        <v>199</v>
      </c>
      <c r="C65" s="191" t="s">
        <v>200</v>
      </c>
      <c r="D65" s="160" t="s">
        <v>124</v>
      </c>
      <c r="E65" s="166">
        <v>44.1</v>
      </c>
      <c r="F65" s="168">
        <f t="shared" si="24"/>
        <v>0</v>
      </c>
      <c r="G65" s="169">
        <f t="shared" si="25"/>
        <v>0</v>
      </c>
      <c r="H65" s="169"/>
      <c r="I65" s="169">
        <f t="shared" si="26"/>
        <v>0</v>
      </c>
      <c r="J65" s="169"/>
      <c r="K65" s="169">
        <f t="shared" si="27"/>
        <v>0</v>
      </c>
      <c r="L65" s="169">
        <v>21</v>
      </c>
      <c r="M65" s="169">
        <f t="shared" si="28"/>
        <v>0</v>
      </c>
      <c r="N65" s="161">
        <v>0</v>
      </c>
      <c r="O65" s="161">
        <f t="shared" si="29"/>
        <v>0</v>
      </c>
      <c r="P65" s="161">
        <v>0</v>
      </c>
      <c r="Q65" s="161">
        <f t="shared" si="30"/>
        <v>0</v>
      </c>
      <c r="R65" s="161"/>
      <c r="S65" s="161"/>
      <c r="T65" s="162">
        <v>0.18</v>
      </c>
      <c r="U65" s="161">
        <f t="shared" si="31"/>
        <v>7.94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109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47</v>
      </c>
      <c r="B66" s="158" t="s">
        <v>201</v>
      </c>
      <c r="C66" s="191" t="s">
        <v>202</v>
      </c>
      <c r="D66" s="160" t="s">
        <v>108</v>
      </c>
      <c r="E66" s="166">
        <v>26.1</v>
      </c>
      <c r="F66" s="168">
        <f t="shared" si="24"/>
        <v>0</v>
      </c>
      <c r="G66" s="169">
        <f t="shared" si="25"/>
        <v>0</v>
      </c>
      <c r="H66" s="169"/>
      <c r="I66" s="169">
        <f t="shared" si="26"/>
        <v>0</v>
      </c>
      <c r="J66" s="169"/>
      <c r="K66" s="169">
        <f t="shared" si="27"/>
        <v>0</v>
      </c>
      <c r="L66" s="169">
        <v>21</v>
      </c>
      <c r="M66" s="169">
        <f t="shared" si="28"/>
        <v>0</v>
      </c>
      <c r="N66" s="161">
        <v>0</v>
      </c>
      <c r="O66" s="161">
        <f t="shared" si="29"/>
        <v>0</v>
      </c>
      <c r="P66" s="161">
        <v>0</v>
      </c>
      <c r="Q66" s="161">
        <f t="shared" si="30"/>
        <v>0</v>
      </c>
      <c r="R66" s="161"/>
      <c r="S66" s="161"/>
      <c r="T66" s="162">
        <v>0</v>
      </c>
      <c r="U66" s="161">
        <f t="shared" si="31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109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48</v>
      </c>
      <c r="B67" s="158" t="s">
        <v>203</v>
      </c>
      <c r="C67" s="191" t="s">
        <v>204</v>
      </c>
      <c r="D67" s="160" t="s">
        <v>205</v>
      </c>
      <c r="E67" s="166">
        <v>9</v>
      </c>
      <c r="F67" s="168">
        <f t="shared" si="24"/>
        <v>0</v>
      </c>
      <c r="G67" s="169">
        <f t="shared" si="25"/>
        <v>0</v>
      </c>
      <c r="H67" s="169"/>
      <c r="I67" s="169">
        <f t="shared" si="26"/>
        <v>0</v>
      </c>
      <c r="J67" s="169"/>
      <c r="K67" s="169">
        <f t="shared" si="27"/>
        <v>0</v>
      </c>
      <c r="L67" s="169">
        <v>21</v>
      </c>
      <c r="M67" s="169">
        <f t="shared" si="28"/>
        <v>0</v>
      </c>
      <c r="N67" s="161">
        <v>2.0000000000000002E-5</v>
      </c>
      <c r="O67" s="161">
        <f t="shared" si="29"/>
        <v>1.8000000000000001E-4</v>
      </c>
      <c r="P67" s="161">
        <v>0</v>
      </c>
      <c r="Q67" s="161">
        <f t="shared" si="30"/>
        <v>0</v>
      </c>
      <c r="R67" s="161"/>
      <c r="S67" s="161"/>
      <c r="T67" s="162">
        <v>0.74034</v>
      </c>
      <c r="U67" s="161">
        <f t="shared" si="31"/>
        <v>6.66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109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49</v>
      </c>
      <c r="B68" s="158" t="s">
        <v>206</v>
      </c>
      <c r="C68" s="191" t="s">
        <v>207</v>
      </c>
      <c r="D68" s="160" t="s">
        <v>124</v>
      </c>
      <c r="E68" s="166">
        <v>18.899999999999999</v>
      </c>
      <c r="F68" s="168">
        <f t="shared" si="24"/>
        <v>0</v>
      </c>
      <c r="G68" s="169">
        <f t="shared" si="25"/>
        <v>0</v>
      </c>
      <c r="H68" s="169"/>
      <c r="I68" s="169">
        <f t="shared" si="26"/>
        <v>0</v>
      </c>
      <c r="J68" s="169"/>
      <c r="K68" s="169">
        <f t="shared" si="27"/>
        <v>0</v>
      </c>
      <c r="L68" s="169">
        <v>21</v>
      </c>
      <c r="M68" s="169">
        <f t="shared" si="28"/>
        <v>0</v>
      </c>
      <c r="N68" s="161">
        <v>0</v>
      </c>
      <c r="O68" s="161">
        <f t="shared" si="29"/>
        <v>0</v>
      </c>
      <c r="P68" s="161">
        <v>0</v>
      </c>
      <c r="Q68" s="161">
        <f t="shared" si="30"/>
        <v>0</v>
      </c>
      <c r="R68" s="161"/>
      <c r="S68" s="161"/>
      <c r="T68" s="162">
        <v>0</v>
      </c>
      <c r="U68" s="161">
        <f t="shared" si="31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109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50</v>
      </c>
      <c r="B69" s="158" t="s">
        <v>208</v>
      </c>
      <c r="C69" s="191" t="s">
        <v>209</v>
      </c>
      <c r="D69" s="160" t="s">
        <v>0</v>
      </c>
      <c r="E69" s="166">
        <v>1859.18</v>
      </c>
      <c r="F69" s="168">
        <f t="shared" si="24"/>
        <v>0</v>
      </c>
      <c r="G69" s="169">
        <f t="shared" si="25"/>
        <v>0</v>
      </c>
      <c r="H69" s="169"/>
      <c r="I69" s="169">
        <f t="shared" si="26"/>
        <v>0</v>
      </c>
      <c r="J69" s="169"/>
      <c r="K69" s="169">
        <f t="shared" si="27"/>
        <v>0</v>
      </c>
      <c r="L69" s="169">
        <v>21</v>
      </c>
      <c r="M69" s="169">
        <f t="shared" si="28"/>
        <v>0</v>
      </c>
      <c r="N69" s="161">
        <v>0</v>
      </c>
      <c r="O69" s="161">
        <f t="shared" si="29"/>
        <v>0</v>
      </c>
      <c r="P69" s="161">
        <v>0</v>
      </c>
      <c r="Q69" s="161">
        <f t="shared" si="30"/>
        <v>0</v>
      </c>
      <c r="R69" s="161"/>
      <c r="S69" s="161"/>
      <c r="T69" s="162">
        <v>0</v>
      </c>
      <c r="U69" s="161">
        <f t="shared" si="31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109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3" t="s">
        <v>104</v>
      </c>
      <c r="B70" s="159" t="s">
        <v>75</v>
      </c>
      <c r="C70" s="192" t="s">
        <v>76</v>
      </c>
      <c r="D70" s="163"/>
      <c r="E70" s="167"/>
      <c r="F70" s="170"/>
      <c r="G70" s="170">
        <f>SUMIF(AE71:AE74,"&lt;&gt;NOR",G71:G74)</f>
        <v>0</v>
      </c>
      <c r="H70" s="170"/>
      <c r="I70" s="170">
        <f>SUM(I71:I74)</f>
        <v>0</v>
      </c>
      <c r="J70" s="170"/>
      <c r="K70" s="170">
        <f>SUM(K71:K74)</f>
        <v>0</v>
      </c>
      <c r="L70" s="170"/>
      <c r="M70" s="170">
        <f>SUM(M71:M74)</f>
        <v>0</v>
      </c>
      <c r="N70" s="164"/>
      <c r="O70" s="164">
        <f>SUM(O71:O74)</f>
        <v>3.7449999999999997E-2</v>
      </c>
      <c r="P70" s="164"/>
      <c r="Q70" s="164">
        <f>SUM(Q71:Q74)</f>
        <v>0</v>
      </c>
      <c r="R70" s="164"/>
      <c r="S70" s="164"/>
      <c r="T70" s="165"/>
      <c r="U70" s="164">
        <f>SUM(U71:U74)</f>
        <v>11.51</v>
      </c>
      <c r="AE70" t="s">
        <v>105</v>
      </c>
    </row>
    <row r="71" spans="1:60" outlineLevel="1" x14ac:dyDescent="0.2">
      <c r="A71" s="152">
        <v>51</v>
      </c>
      <c r="B71" s="158" t="s">
        <v>210</v>
      </c>
      <c r="C71" s="191" t="s">
        <v>211</v>
      </c>
      <c r="D71" s="160" t="s">
        <v>108</v>
      </c>
      <c r="E71" s="166">
        <v>75.734999999999999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6.9999999999999994E-5</v>
      </c>
      <c r="O71" s="161">
        <f>ROUND(E71*N71,5)</f>
        <v>5.3E-3</v>
      </c>
      <c r="P71" s="161">
        <v>0</v>
      </c>
      <c r="Q71" s="161">
        <f>ROUND(E71*P71,5)</f>
        <v>0</v>
      </c>
      <c r="R71" s="161"/>
      <c r="S71" s="161"/>
      <c r="T71" s="162">
        <v>3.2480000000000002E-2</v>
      </c>
      <c r="U71" s="161">
        <f>ROUND(E71*T71,2)</f>
        <v>2.46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109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52</v>
      </c>
      <c r="B72" s="158" t="s">
        <v>212</v>
      </c>
      <c r="C72" s="191" t="s">
        <v>213</v>
      </c>
      <c r="D72" s="160" t="s">
        <v>108</v>
      </c>
      <c r="E72" s="166">
        <v>75.734999999999999</v>
      </c>
      <c r="F72" s="168">
        <f>H72+J72</f>
        <v>0</v>
      </c>
      <c r="G72" s="169">
        <f>ROUND(E72*F72,2)</f>
        <v>0</v>
      </c>
      <c r="H72" s="169"/>
      <c r="I72" s="169">
        <f>ROUND(E72*H72,2)</f>
        <v>0</v>
      </c>
      <c r="J72" s="169"/>
      <c r="K72" s="169">
        <f>ROUND(E72*J72,2)</f>
        <v>0</v>
      </c>
      <c r="L72" s="169">
        <v>21</v>
      </c>
      <c r="M72" s="169">
        <f>G72*(1+L72/100)</f>
        <v>0</v>
      </c>
      <c r="N72" s="161">
        <v>1.4999999999999999E-4</v>
      </c>
      <c r="O72" s="161">
        <f>ROUND(E72*N72,5)</f>
        <v>1.136E-2</v>
      </c>
      <c r="P72" s="161">
        <v>0</v>
      </c>
      <c r="Q72" s="161">
        <f>ROUND(E72*P72,5)</f>
        <v>0</v>
      </c>
      <c r="R72" s="161"/>
      <c r="S72" s="161"/>
      <c r="T72" s="162">
        <v>0.10191</v>
      </c>
      <c r="U72" s="161">
        <f>ROUND(E72*T72,2)</f>
        <v>7.72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109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53</v>
      </c>
      <c r="B73" s="158" t="s">
        <v>214</v>
      </c>
      <c r="C73" s="191" t="s">
        <v>215</v>
      </c>
      <c r="D73" s="160" t="s">
        <v>108</v>
      </c>
      <c r="E73" s="166">
        <v>75.734999999999999</v>
      </c>
      <c r="F73" s="168">
        <f>H73+J73</f>
        <v>0</v>
      </c>
      <c r="G73" s="169">
        <f>ROUND(E73*F73,2)</f>
        <v>0</v>
      </c>
      <c r="H73" s="169"/>
      <c r="I73" s="169">
        <f>ROUND(E73*H73,2)</f>
        <v>0</v>
      </c>
      <c r="J73" s="169"/>
      <c r="K73" s="169">
        <f>ROUND(E73*J73,2)</f>
        <v>0</v>
      </c>
      <c r="L73" s="169">
        <v>21</v>
      </c>
      <c r="M73" s="169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7.0000000000000001E-3</v>
      </c>
      <c r="U73" s="161">
        <f>ROUND(E73*T73,2)</f>
        <v>0.53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109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54</v>
      </c>
      <c r="B74" s="158" t="s">
        <v>216</v>
      </c>
      <c r="C74" s="191" t="s">
        <v>217</v>
      </c>
      <c r="D74" s="160" t="s">
        <v>108</v>
      </c>
      <c r="E74" s="166">
        <v>59.4</v>
      </c>
      <c r="F74" s="168">
        <f>H74+J74</f>
        <v>0</v>
      </c>
      <c r="G74" s="169">
        <f>ROUND(E74*F74,2)</f>
        <v>0</v>
      </c>
      <c r="H74" s="169"/>
      <c r="I74" s="169">
        <f>ROUND(E74*H74,2)</f>
        <v>0</v>
      </c>
      <c r="J74" s="169"/>
      <c r="K74" s="169">
        <f>ROUND(E74*J74,2)</f>
        <v>0</v>
      </c>
      <c r="L74" s="169">
        <v>21</v>
      </c>
      <c r="M74" s="169">
        <f>G74*(1+L74/100)</f>
        <v>0</v>
      </c>
      <c r="N74" s="161">
        <v>3.5E-4</v>
      </c>
      <c r="O74" s="161">
        <f>ROUND(E74*N74,5)</f>
        <v>2.0789999999999999E-2</v>
      </c>
      <c r="P74" s="161">
        <v>0</v>
      </c>
      <c r="Q74" s="161">
        <f>ROUND(E74*P74,5)</f>
        <v>0</v>
      </c>
      <c r="R74" s="161"/>
      <c r="S74" s="161"/>
      <c r="T74" s="162">
        <v>1.35E-2</v>
      </c>
      <c r="U74" s="161">
        <f>ROUND(E74*T74,2)</f>
        <v>0.8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109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53" t="s">
        <v>104</v>
      </c>
      <c r="B75" s="159" t="s">
        <v>77</v>
      </c>
      <c r="C75" s="192" t="s">
        <v>26</v>
      </c>
      <c r="D75" s="163"/>
      <c r="E75" s="167"/>
      <c r="F75" s="170"/>
      <c r="G75" s="170">
        <f>SUMIF(AE76:AE82,"&lt;&gt;NOR",G76:G82)</f>
        <v>0</v>
      </c>
      <c r="H75" s="170"/>
      <c r="I75" s="170">
        <f>SUM(I76:I82)</f>
        <v>0</v>
      </c>
      <c r="J75" s="170"/>
      <c r="K75" s="170">
        <f>SUM(K76:K82)</f>
        <v>0</v>
      </c>
      <c r="L75" s="170"/>
      <c r="M75" s="170">
        <f>SUM(M76:M82)</f>
        <v>0</v>
      </c>
      <c r="N75" s="164"/>
      <c r="O75" s="164">
        <f>SUM(O76:O82)</f>
        <v>0</v>
      </c>
      <c r="P75" s="164"/>
      <c r="Q75" s="164">
        <f>SUM(Q76:Q82)</f>
        <v>0</v>
      </c>
      <c r="R75" s="164"/>
      <c r="S75" s="164"/>
      <c r="T75" s="165"/>
      <c r="U75" s="164">
        <f>SUM(U76:U82)</f>
        <v>0</v>
      </c>
      <c r="AE75" t="s">
        <v>105</v>
      </c>
    </row>
    <row r="76" spans="1:60" outlineLevel="1" x14ac:dyDescent="0.2">
      <c r="A76" s="152">
        <v>55</v>
      </c>
      <c r="B76" s="158" t="s">
        <v>218</v>
      </c>
      <c r="C76" s="191" t="s">
        <v>219</v>
      </c>
      <c r="D76" s="160" t="s">
        <v>220</v>
      </c>
      <c r="E76" s="166">
        <v>1</v>
      </c>
      <c r="F76" s="168">
        <f t="shared" ref="F76:F82" si="32">H76+J76</f>
        <v>0</v>
      </c>
      <c r="G76" s="169">
        <f t="shared" ref="G76:G82" si="33">ROUND(E76*F76,2)</f>
        <v>0</v>
      </c>
      <c r="H76" s="169"/>
      <c r="I76" s="169">
        <f t="shared" ref="I76:I82" si="34">ROUND(E76*H76,2)</f>
        <v>0</v>
      </c>
      <c r="J76" s="169"/>
      <c r="K76" s="169">
        <f t="shared" ref="K76:K82" si="35">ROUND(E76*J76,2)</f>
        <v>0</v>
      </c>
      <c r="L76" s="169">
        <v>21</v>
      </c>
      <c r="M76" s="169">
        <f t="shared" ref="M76:M82" si="36">G76*(1+L76/100)</f>
        <v>0</v>
      </c>
      <c r="N76" s="161">
        <v>0</v>
      </c>
      <c r="O76" s="161">
        <f t="shared" ref="O76:O82" si="37">ROUND(E76*N76,5)</f>
        <v>0</v>
      </c>
      <c r="P76" s="161">
        <v>0</v>
      </c>
      <c r="Q76" s="161">
        <f t="shared" ref="Q76:Q82" si="38">ROUND(E76*P76,5)</f>
        <v>0</v>
      </c>
      <c r="R76" s="161"/>
      <c r="S76" s="161"/>
      <c r="T76" s="162">
        <v>0</v>
      </c>
      <c r="U76" s="161">
        <f t="shared" ref="U76:U82" si="39"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221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56</v>
      </c>
      <c r="B77" s="158" t="s">
        <v>222</v>
      </c>
      <c r="C77" s="191" t="s">
        <v>223</v>
      </c>
      <c r="D77" s="160" t="s">
        <v>220</v>
      </c>
      <c r="E77" s="166">
        <v>1</v>
      </c>
      <c r="F77" s="168">
        <f t="shared" si="32"/>
        <v>0</v>
      </c>
      <c r="G77" s="169">
        <f t="shared" si="33"/>
        <v>0</v>
      </c>
      <c r="H77" s="169"/>
      <c r="I77" s="169">
        <f t="shared" si="34"/>
        <v>0</v>
      </c>
      <c r="J77" s="169"/>
      <c r="K77" s="169">
        <f t="shared" si="35"/>
        <v>0</v>
      </c>
      <c r="L77" s="169">
        <v>21</v>
      </c>
      <c r="M77" s="169">
        <f t="shared" si="36"/>
        <v>0</v>
      </c>
      <c r="N77" s="161">
        <v>0</v>
      </c>
      <c r="O77" s="161">
        <f t="shared" si="37"/>
        <v>0</v>
      </c>
      <c r="P77" s="161">
        <v>0</v>
      </c>
      <c r="Q77" s="161">
        <f t="shared" si="38"/>
        <v>0</v>
      </c>
      <c r="R77" s="161"/>
      <c r="S77" s="161"/>
      <c r="T77" s="162">
        <v>0</v>
      </c>
      <c r="U77" s="161">
        <f t="shared" si="39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221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57</v>
      </c>
      <c r="B78" s="158" t="s">
        <v>224</v>
      </c>
      <c r="C78" s="191" t="s">
        <v>225</v>
      </c>
      <c r="D78" s="160" t="s">
        <v>220</v>
      </c>
      <c r="E78" s="166">
        <v>1</v>
      </c>
      <c r="F78" s="168">
        <f t="shared" si="32"/>
        <v>0</v>
      </c>
      <c r="G78" s="169">
        <f t="shared" si="33"/>
        <v>0</v>
      </c>
      <c r="H78" s="169"/>
      <c r="I78" s="169">
        <f t="shared" si="34"/>
        <v>0</v>
      </c>
      <c r="J78" s="169"/>
      <c r="K78" s="169">
        <f t="shared" si="35"/>
        <v>0</v>
      </c>
      <c r="L78" s="169">
        <v>21</v>
      </c>
      <c r="M78" s="169">
        <f t="shared" si="36"/>
        <v>0</v>
      </c>
      <c r="N78" s="161">
        <v>0</v>
      </c>
      <c r="O78" s="161">
        <f t="shared" si="37"/>
        <v>0</v>
      </c>
      <c r="P78" s="161">
        <v>0</v>
      </c>
      <c r="Q78" s="161">
        <f t="shared" si="38"/>
        <v>0</v>
      </c>
      <c r="R78" s="161"/>
      <c r="S78" s="161"/>
      <c r="T78" s="162">
        <v>0</v>
      </c>
      <c r="U78" s="161">
        <f t="shared" si="39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221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58</v>
      </c>
      <c r="B79" s="158" t="s">
        <v>226</v>
      </c>
      <c r="C79" s="191" t="s">
        <v>227</v>
      </c>
      <c r="D79" s="160" t="s">
        <v>220</v>
      </c>
      <c r="E79" s="166">
        <v>1</v>
      </c>
      <c r="F79" s="168">
        <f t="shared" si="32"/>
        <v>0</v>
      </c>
      <c r="G79" s="169">
        <f t="shared" si="33"/>
        <v>0</v>
      </c>
      <c r="H79" s="169"/>
      <c r="I79" s="169">
        <f t="shared" si="34"/>
        <v>0</v>
      </c>
      <c r="J79" s="169"/>
      <c r="K79" s="169">
        <f t="shared" si="35"/>
        <v>0</v>
      </c>
      <c r="L79" s="169">
        <v>21</v>
      </c>
      <c r="M79" s="169">
        <f t="shared" si="36"/>
        <v>0</v>
      </c>
      <c r="N79" s="161">
        <v>0</v>
      </c>
      <c r="O79" s="161">
        <f t="shared" si="37"/>
        <v>0</v>
      </c>
      <c r="P79" s="161">
        <v>0</v>
      </c>
      <c r="Q79" s="161">
        <f t="shared" si="38"/>
        <v>0</v>
      </c>
      <c r="R79" s="161"/>
      <c r="S79" s="161"/>
      <c r="T79" s="162">
        <v>0</v>
      </c>
      <c r="U79" s="161">
        <f t="shared" si="39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221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59</v>
      </c>
      <c r="B80" s="158" t="s">
        <v>228</v>
      </c>
      <c r="C80" s="191" t="s">
        <v>229</v>
      </c>
      <c r="D80" s="160" t="s">
        <v>220</v>
      </c>
      <c r="E80" s="166">
        <v>1</v>
      </c>
      <c r="F80" s="168">
        <f t="shared" si="32"/>
        <v>0</v>
      </c>
      <c r="G80" s="169">
        <f t="shared" si="33"/>
        <v>0</v>
      </c>
      <c r="H80" s="169"/>
      <c r="I80" s="169">
        <f t="shared" si="34"/>
        <v>0</v>
      </c>
      <c r="J80" s="169"/>
      <c r="K80" s="169">
        <f t="shared" si="35"/>
        <v>0</v>
      </c>
      <c r="L80" s="169">
        <v>21</v>
      </c>
      <c r="M80" s="169">
        <f t="shared" si="36"/>
        <v>0</v>
      </c>
      <c r="N80" s="161">
        <v>0</v>
      </c>
      <c r="O80" s="161">
        <f t="shared" si="37"/>
        <v>0</v>
      </c>
      <c r="P80" s="161">
        <v>0</v>
      </c>
      <c r="Q80" s="161">
        <f t="shared" si="38"/>
        <v>0</v>
      </c>
      <c r="R80" s="161"/>
      <c r="S80" s="161"/>
      <c r="T80" s="162">
        <v>0</v>
      </c>
      <c r="U80" s="161">
        <f t="shared" si="39"/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221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60</v>
      </c>
      <c r="B81" s="158" t="s">
        <v>230</v>
      </c>
      <c r="C81" s="191" t="s">
        <v>231</v>
      </c>
      <c r="D81" s="160" t="s">
        <v>220</v>
      </c>
      <c r="E81" s="166">
        <v>1</v>
      </c>
      <c r="F81" s="168">
        <f t="shared" si="32"/>
        <v>0</v>
      </c>
      <c r="G81" s="169">
        <f t="shared" si="33"/>
        <v>0</v>
      </c>
      <c r="H81" s="169"/>
      <c r="I81" s="169">
        <f t="shared" si="34"/>
        <v>0</v>
      </c>
      <c r="J81" s="169"/>
      <c r="K81" s="169">
        <f t="shared" si="35"/>
        <v>0</v>
      </c>
      <c r="L81" s="169">
        <v>21</v>
      </c>
      <c r="M81" s="169">
        <f t="shared" si="36"/>
        <v>0</v>
      </c>
      <c r="N81" s="161">
        <v>0</v>
      </c>
      <c r="O81" s="161">
        <f t="shared" si="37"/>
        <v>0</v>
      </c>
      <c r="P81" s="161">
        <v>0</v>
      </c>
      <c r="Q81" s="161">
        <f t="shared" si="38"/>
        <v>0</v>
      </c>
      <c r="R81" s="161"/>
      <c r="S81" s="161"/>
      <c r="T81" s="162">
        <v>0</v>
      </c>
      <c r="U81" s="161">
        <f t="shared" si="39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221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9">
        <v>61</v>
      </c>
      <c r="B82" s="180" t="s">
        <v>232</v>
      </c>
      <c r="C82" s="193" t="s">
        <v>233</v>
      </c>
      <c r="D82" s="181" t="s">
        <v>220</v>
      </c>
      <c r="E82" s="182">
        <v>1</v>
      </c>
      <c r="F82" s="183">
        <f t="shared" si="32"/>
        <v>0</v>
      </c>
      <c r="G82" s="184">
        <f t="shared" si="33"/>
        <v>0</v>
      </c>
      <c r="H82" s="184"/>
      <c r="I82" s="184">
        <f t="shared" si="34"/>
        <v>0</v>
      </c>
      <c r="J82" s="184"/>
      <c r="K82" s="184">
        <f t="shared" si="35"/>
        <v>0</v>
      </c>
      <c r="L82" s="184">
        <v>21</v>
      </c>
      <c r="M82" s="184">
        <f t="shared" si="36"/>
        <v>0</v>
      </c>
      <c r="N82" s="185">
        <v>0</v>
      </c>
      <c r="O82" s="185">
        <f t="shared" si="37"/>
        <v>0</v>
      </c>
      <c r="P82" s="185">
        <v>0</v>
      </c>
      <c r="Q82" s="185">
        <f t="shared" si="38"/>
        <v>0</v>
      </c>
      <c r="R82" s="185"/>
      <c r="S82" s="185"/>
      <c r="T82" s="186">
        <v>0</v>
      </c>
      <c r="U82" s="185">
        <f t="shared" si="39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221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">
      <c r="A83" s="6"/>
      <c r="B83" s="7" t="s">
        <v>234</v>
      </c>
      <c r="C83" s="194" t="s">
        <v>234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15</v>
      </c>
      <c r="AD83">
        <v>21</v>
      </c>
    </row>
    <row r="84" spans="1:60" x14ac:dyDescent="0.2">
      <c r="A84" s="187"/>
      <c r="B84" s="188" t="s">
        <v>28</v>
      </c>
      <c r="C84" s="195" t="s">
        <v>234</v>
      </c>
      <c r="D84" s="189"/>
      <c r="E84" s="189"/>
      <c r="F84" s="189"/>
      <c r="G84" s="190">
        <f>G8+G11+G14+G19+G31+G33+G44+G46+G48+G56+G58+G63+G70+G75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f>SUMIF(L7:L82,AC83,G7:G82)</f>
        <v>0</v>
      </c>
      <c r="AD84">
        <f>SUMIF(L7:L82,AD83,G7:G82)</f>
        <v>0</v>
      </c>
      <c r="AE84" t="s">
        <v>235</v>
      </c>
    </row>
    <row r="85" spans="1:60" x14ac:dyDescent="0.2">
      <c r="A85" s="6"/>
      <c r="B85" s="7" t="s">
        <v>234</v>
      </c>
      <c r="C85" s="194" t="s">
        <v>234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">
      <c r="A86" s="6"/>
      <c r="B86" s="7" t="s">
        <v>234</v>
      </c>
      <c r="C86" s="194" t="s">
        <v>234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269" t="s">
        <v>236</v>
      </c>
      <c r="B87" s="269"/>
      <c r="C87" s="270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50"/>
      <c r="B88" s="251"/>
      <c r="C88" s="252"/>
      <c r="D88" s="251"/>
      <c r="E88" s="251"/>
      <c r="F88" s="251"/>
      <c r="G88" s="25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E88" t="s">
        <v>237</v>
      </c>
    </row>
    <row r="89" spans="1:60" x14ac:dyDescent="0.2">
      <c r="A89" s="254"/>
      <c r="B89" s="255"/>
      <c r="C89" s="256"/>
      <c r="D89" s="255"/>
      <c r="E89" s="255"/>
      <c r="F89" s="255"/>
      <c r="G89" s="25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4"/>
      <c r="B90" s="255"/>
      <c r="C90" s="256"/>
      <c r="D90" s="255"/>
      <c r="E90" s="255"/>
      <c r="F90" s="255"/>
      <c r="G90" s="25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4"/>
      <c r="B91" s="255"/>
      <c r="C91" s="256"/>
      <c r="D91" s="255"/>
      <c r="E91" s="255"/>
      <c r="F91" s="255"/>
      <c r="G91" s="25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8"/>
      <c r="B92" s="259"/>
      <c r="C92" s="260"/>
      <c r="D92" s="259"/>
      <c r="E92" s="259"/>
      <c r="F92" s="259"/>
      <c r="G92" s="261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234</v>
      </c>
      <c r="C93" s="194" t="s">
        <v>234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C94" s="196"/>
      <c r="AE94" t="s">
        <v>238</v>
      </c>
    </row>
  </sheetData>
  <mergeCells count="6">
    <mergeCell ref="A88:G92"/>
    <mergeCell ref="A1:G1"/>
    <mergeCell ref="C2:G2"/>
    <mergeCell ref="C3:G3"/>
    <mergeCell ref="C4:G4"/>
    <mergeCell ref="A87:C87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Pavlína Tůmová</cp:lastModifiedBy>
  <cp:lastPrinted>2014-02-28T09:52:57Z</cp:lastPrinted>
  <dcterms:created xsi:type="dcterms:W3CDTF">2009-04-08T07:15:50Z</dcterms:created>
  <dcterms:modified xsi:type="dcterms:W3CDTF">2023-10-10T09:13:21Z</dcterms:modified>
</cp:coreProperties>
</file>